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ZAMBRANOP\Desktop\Tramite VIS y VIP\"/>
    </mc:Choice>
  </mc:AlternateContent>
  <bookViews>
    <workbookView xWindow="0" yWindow="0" windowWidth="28800" windowHeight="12300" tabRatio="720"/>
  </bookViews>
  <sheets>
    <sheet name="DETALLE CALCULO CATAST Y CCIAL" sheetId="9" r:id="rId1"/>
    <sheet name=" 9 Grupos Promedio en 4 PUNTO_1" sheetId="12" state="hidden" r:id="rId2"/>
  </sheets>
  <definedNames>
    <definedName name="_LOC">#REF!</definedName>
    <definedName name="_xlcn.WorksheetConnection_DETALLECALCULOCATASTYCCIALA37A55" hidden="1">'DETALLE CALCULO CATAST Y CCIAL'!$A$37:$A$55</definedName>
    <definedName name="LOC_ESTRATO">#REF!</definedName>
    <definedName name="LOC_GRUPO">#REF!</definedName>
    <definedName name="LOC_USOP">#REF!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o" name="Rango" connection="WorksheetConnection_DETALLE CALCULO CATAST Y CCIAL!$A$37:$A$55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9" i="9" l="1"/>
  <c r="X29" i="9"/>
  <c r="C56" i="9"/>
  <c r="D37" i="9"/>
  <c r="C37" i="9"/>
  <c r="B37" i="9"/>
  <c r="C54" i="9"/>
  <c r="S57" i="9" l="1"/>
  <c r="R57" i="9"/>
  <c r="AA29" i="9" l="1"/>
  <c r="AB29" i="9"/>
  <c r="S29" i="9"/>
  <c r="K29" i="9"/>
  <c r="M29" i="9"/>
  <c r="L29" i="9"/>
  <c r="AC10" i="9" l="1"/>
  <c r="C29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H37" i="9" l="1"/>
  <c r="D29" i="9"/>
  <c r="E29" i="9"/>
  <c r="T37" i="9" s="1"/>
  <c r="F29" i="9"/>
  <c r="G29" i="9"/>
  <c r="H29" i="9"/>
  <c r="I29" i="9"/>
  <c r="J29" i="9"/>
  <c r="N29" i="9"/>
  <c r="K37" i="9" s="1"/>
  <c r="L37" i="9" s="1"/>
  <c r="O29" i="9"/>
  <c r="P29" i="9"/>
  <c r="Q29" i="9"/>
  <c r="R29" i="9"/>
  <c r="T29" i="9"/>
  <c r="N38" i="9" s="1"/>
  <c r="U29" i="9"/>
  <c r="V29" i="9"/>
  <c r="W29" i="9"/>
  <c r="Z29" i="9"/>
  <c r="Q37" i="9" s="1"/>
  <c r="B29" i="9"/>
  <c r="AC29" i="9" l="1"/>
  <c r="B42" i="9"/>
  <c r="C42" i="9" s="1"/>
  <c r="B69" i="9"/>
  <c r="N37" i="9"/>
  <c r="O37" i="9" s="1"/>
  <c r="B45" i="9"/>
  <c r="B38" i="9"/>
  <c r="C38" i="9" s="1"/>
  <c r="B43" i="9"/>
  <c r="C43" i="9" s="1"/>
  <c r="B39" i="9"/>
  <c r="C39" i="9" s="1"/>
  <c r="B44" i="9"/>
  <c r="C44" i="9" s="1"/>
  <c r="B40" i="9"/>
  <c r="C40" i="9" s="1"/>
  <c r="B41" i="9"/>
  <c r="C41" i="9" s="1"/>
  <c r="D93" i="12"/>
  <c r="E93" i="12" s="1"/>
  <c r="C94" i="12"/>
  <c r="D94" i="12" s="1"/>
  <c r="E94" i="12" s="1"/>
  <c r="C93" i="12"/>
  <c r="B94" i="12"/>
  <c r="B93" i="12"/>
  <c r="G74" i="12"/>
  <c r="C90" i="12"/>
  <c r="C89" i="12"/>
  <c r="A90" i="12"/>
  <c r="A89" i="12"/>
  <c r="G75" i="12" l="1"/>
  <c r="E28" i="12" l="1"/>
  <c r="F28" i="12" s="1"/>
  <c r="H52" i="12"/>
  <c r="I52" i="12"/>
  <c r="H53" i="12"/>
  <c r="H56" i="12"/>
  <c r="H58" i="12"/>
  <c r="J58" i="12"/>
  <c r="J62" i="12"/>
  <c r="H64" i="12"/>
  <c r="H66" i="12"/>
  <c r="J66" i="12"/>
  <c r="H68" i="12"/>
  <c r="H69" i="12"/>
  <c r="I51" i="12"/>
  <c r="H51" i="12"/>
  <c r="L53" i="12"/>
  <c r="K57" i="12"/>
  <c r="L57" i="12"/>
  <c r="L61" i="12"/>
  <c r="K65" i="12"/>
  <c r="L65" i="12"/>
  <c r="K67" i="12"/>
  <c r="M67" i="12"/>
  <c r="L69" i="12"/>
  <c r="K70" i="12"/>
  <c r="B86" i="12"/>
  <c r="B85" i="12"/>
  <c r="B84" i="12"/>
  <c r="B83" i="12"/>
  <c r="B82" i="12"/>
  <c r="B81" i="12"/>
  <c r="B80" i="12"/>
  <c r="B79" i="12"/>
  <c r="B78" i="12"/>
  <c r="Z47" i="12"/>
  <c r="W47" i="12"/>
  <c r="T47" i="12"/>
  <c r="Q47" i="12"/>
  <c r="H70" i="12" s="1"/>
  <c r="N47" i="12"/>
  <c r="K47" i="12"/>
  <c r="H47" i="12"/>
  <c r="E47" i="12"/>
  <c r="B47" i="12"/>
  <c r="Z46" i="12"/>
  <c r="AB46" i="12" s="1"/>
  <c r="W46" i="12"/>
  <c r="X46" i="12" s="1"/>
  <c r="T46" i="12"/>
  <c r="V46" i="12" s="1"/>
  <c r="Q46" i="12"/>
  <c r="S46" i="12" s="1"/>
  <c r="J69" i="12" s="1"/>
  <c r="N46" i="12"/>
  <c r="P46" i="12" s="1"/>
  <c r="K46" i="12"/>
  <c r="L46" i="12" s="1"/>
  <c r="H46" i="12"/>
  <c r="J46" i="12" s="1"/>
  <c r="E46" i="12"/>
  <c r="F46" i="12" s="1"/>
  <c r="B46" i="12"/>
  <c r="Z45" i="12"/>
  <c r="AA45" i="12" s="1"/>
  <c r="W45" i="12"/>
  <c r="Y45" i="12" s="1"/>
  <c r="M68" i="12" s="1"/>
  <c r="T45" i="12"/>
  <c r="V45" i="12" s="1"/>
  <c r="S45" i="12"/>
  <c r="J68" i="12" s="1"/>
  <c r="R45" i="12"/>
  <c r="I68" i="12" s="1"/>
  <c r="Q45" i="12"/>
  <c r="N45" i="12"/>
  <c r="O45" i="12" s="1"/>
  <c r="K45" i="12"/>
  <c r="M45" i="12" s="1"/>
  <c r="H45" i="12"/>
  <c r="I45" i="12" s="1"/>
  <c r="G45" i="12"/>
  <c r="F45" i="12"/>
  <c r="F68" i="12" s="1"/>
  <c r="E45" i="12"/>
  <c r="E68" i="12" s="1"/>
  <c r="B45" i="12"/>
  <c r="Z44" i="12"/>
  <c r="AB44" i="12" s="1"/>
  <c r="W44" i="12"/>
  <c r="Y44" i="12" s="1"/>
  <c r="T44" i="12"/>
  <c r="V44" i="12" s="1"/>
  <c r="Q44" i="12"/>
  <c r="R44" i="12" s="1"/>
  <c r="I67" i="12" s="1"/>
  <c r="N44" i="12"/>
  <c r="P44" i="12" s="1"/>
  <c r="K44" i="12"/>
  <c r="L44" i="12" s="1"/>
  <c r="H44" i="12"/>
  <c r="J44" i="12" s="1"/>
  <c r="E44" i="12"/>
  <c r="F44" i="12" s="1"/>
  <c r="B44" i="12"/>
  <c r="Z43" i="12"/>
  <c r="AB43" i="12" s="1"/>
  <c r="W43" i="12"/>
  <c r="K66" i="12" s="1"/>
  <c r="T43" i="12"/>
  <c r="U43" i="12" s="1"/>
  <c r="Q43" i="12"/>
  <c r="S43" i="12" s="1"/>
  <c r="N43" i="12"/>
  <c r="O43" i="12" s="1"/>
  <c r="K43" i="12"/>
  <c r="L43" i="12" s="1"/>
  <c r="H43" i="12"/>
  <c r="I43" i="12" s="1"/>
  <c r="E43" i="12"/>
  <c r="G43" i="12" s="1"/>
  <c r="G66" i="12" s="1"/>
  <c r="B43" i="12"/>
  <c r="Z42" i="12"/>
  <c r="AB42" i="12" s="1"/>
  <c r="Y42" i="12"/>
  <c r="M65" i="12" s="1"/>
  <c r="W42" i="12"/>
  <c r="X42" i="12" s="1"/>
  <c r="T42" i="12"/>
  <c r="V42" i="12" s="1"/>
  <c r="Q42" i="12"/>
  <c r="R42" i="12" s="1"/>
  <c r="I65" i="12" s="1"/>
  <c r="N42" i="12"/>
  <c r="P42" i="12" s="1"/>
  <c r="K42" i="12"/>
  <c r="L42" i="12" s="1"/>
  <c r="H42" i="12"/>
  <c r="J42" i="12" s="1"/>
  <c r="E42" i="12"/>
  <c r="G42" i="12" s="1"/>
  <c r="G65" i="12" s="1"/>
  <c r="B42" i="12"/>
  <c r="Z41" i="12"/>
  <c r="AA41" i="12" s="1"/>
  <c r="W41" i="12"/>
  <c r="Y41" i="12" s="1"/>
  <c r="M64" i="12" s="1"/>
  <c r="T41" i="12"/>
  <c r="U41" i="12" s="1"/>
  <c r="S41" i="12"/>
  <c r="J64" i="12" s="1"/>
  <c r="Q41" i="12"/>
  <c r="R41" i="12" s="1"/>
  <c r="I64" i="12" s="1"/>
  <c r="N41" i="12"/>
  <c r="P41" i="12" s="1"/>
  <c r="K41" i="12"/>
  <c r="M41" i="12" s="1"/>
  <c r="H41" i="12"/>
  <c r="J41" i="12" s="1"/>
  <c r="F41" i="12"/>
  <c r="F64" i="12" s="1"/>
  <c r="E41" i="12"/>
  <c r="E64" i="12" s="1"/>
  <c r="B41" i="12"/>
  <c r="Z40" i="12"/>
  <c r="AB40" i="12" s="1"/>
  <c r="W40" i="12"/>
  <c r="X40" i="12" s="1"/>
  <c r="L63" i="12" s="1"/>
  <c r="T40" i="12"/>
  <c r="V40" i="12" s="1"/>
  <c r="Q40" i="12"/>
  <c r="R40" i="12" s="1"/>
  <c r="I63" i="12" s="1"/>
  <c r="N40" i="12"/>
  <c r="P40" i="12" s="1"/>
  <c r="K40" i="12"/>
  <c r="M40" i="12" s="1"/>
  <c r="H40" i="12"/>
  <c r="J40" i="12" s="1"/>
  <c r="G40" i="12"/>
  <c r="E40" i="12"/>
  <c r="F40" i="12" s="1"/>
  <c r="B40" i="12"/>
  <c r="Z39" i="12"/>
  <c r="AA39" i="12" s="1"/>
  <c r="W39" i="12"/>
  <c r="Y39" i="12" s="1"/>
  <c r="M62" i="12" s="1"/>
  <c r="T39" i="12"/>
  <c r="U39" i="12" s="1"/>
  <c r="Q39" i="12"/>
  <c r="S39" i="12" s="1"/>
  <c r="N39" i="12"/>
  <c r="P39" i="12" s="1"/>
  <c r="K39" i="12"/>
  <c r="L39" i="12" s="1"/>
  <c r="H39" i="12"/>
  <c r="I39" i="12" s="1"/>
  <c r="E39" i="12"/>
  <c r="G39" i="12" s="1"/>
  <c r="B39" i="12"/>
  <c r="AB38" i="12"/>
  <c r="Z38" i="12"/>
  <c r="AA38" i="12" s="1"/>
  <c r="W38" i="12"/>
  <c r="X38" i="12" s="1"/>
  <c r="T38" i="12"/>
  <c r="V38" i="12" s="1"/>
  <c r="Q38" i="12"/>
  <c r="S38" i="12" s="1"/>
  <c r="J61" i="12" s="1"/>
  <c r="P38" i="12"/>
  <c r="O38" i="12"/>
  <c r="N38" i="12"/>
  <c r="K38" i="12"/>
  <c r="L38" i="12" s="1"/>
  <c r="H38" i="12"/>
  <c r="J38" i="12" s="1"/>
  <c r="E38" i="12"/>
  <c r="F38" i="12" s="1"/>
  <c r="B38" i="12"/>
  <c r="B61" i="12" s="1"/>
  <c r="Z37" i="12"/>
  <c r="AA37" i="12" s="1"/>
  <c r="W37" i="12"/>
  <c r="Y37" i="12" s="1"/>
  <c r="M60" i="12" s="1"/>
  <c r="T37" i="12"/>
  <c r="V37" i="12" s="1"/>
  <c r="Q37" i="12"/>
  <c r="S37" i="12" s="1"/>
  <c r="J60" i="12" s="1"/>
  <c r="N37" i="12"/>
  <c r="O37" i="12" s="1"/>
  <c r="K37" i="12"/>
  <c r="M37" i="12" s="1"/>
  <c r="J37" i="12"/>
  <c r="H37" i="12"/>
  <c r="I37" i="12" s="1"/>
  <c r="F37" i="12"/>
  <c r="E37" i="12"/>
  <c r="B37" i="12"/>
  <c r="Z36" i="12"/>
  <c r="AB36" i="12" s="1"/>
  <c r="W36" i="12"/>
  <c r="Y36" i="12" s="1"/>
  <c r="M59" i="12" s="1"/>
  <c r="T36" i="12"/>
  <c r="U36" i="12" s="1"/>
  <c r="Q36" i="12"/>
  <c r="R36" i="12" s="1"/>
  <c r="I59" i="12" s="1"/>
  <c r="N36" i="12"/>
  <c r="P36" i="12" s="1"/>
  <c r="M36" i="12"/>
  <c r="K36" i="12"/>
  <c r="L36" i="12" s="1"/>
  <c r="H36" i="12"/>
  <c r="I36" i="12" s="1"/>
  <c r="E36" i="12"/>
  <c r="F36" i="12" s="1"/>
  <c r="B36" i="12"/>
  <c r="Z35" i="12"/>
  <c r="AB35" i="12" s="1"/>
  <c r="W35" i="12"/>
  <c r="K58" i="12" s="1"/>
  <c r="T35" i="12"/>
  <c r="U35" i="12" s="1"/>
  <c r="Q35" i="12"/>
  <c r="S35" i="12" s="1"/>
  <c r="N35" i="12"/>
  <c r="O35" i="12" s="1"/>
  <c r="K35" i="12"/>
  <c r="M35" i="12" s="1"/>
  <c r="H35" i="12"/>
  <c r="I35" i="12" s="1"/>
  <c r="E35" i="12"/>
  <c r="G35" i="12" s="1"/>
  <c r="G58" i="12" s="1"/>
  <c r="B35" i="12"/>
  <c r="AA34" i="12"/>
  <c r="Z34" i="12"/>
  <c r="AB34" i="12" s="1"/>
  <c r="W34" i="12"/>
  <c r="X34" i="12" s="1"/>
  <c r="T34" i="12"/>
  <c r="V34" i="12" s="1"/>
  <c r="Q34" i="12"/>
  <c r="R34" i="12" s="1"/>
  <c r="I57" i="12" s="1"/>
  <c r="P34" i="12"/>
  <c r="O34" i="12"/>
  <c r="N34" i="12"/>
  <c r="K34" i="12"/>
  <c r="L34" i="12" s="1"/>
  <c r="H34" i="12"/>
  <c r="J34" i="12" s="1"/>
  <c r="E34" i="12"/>
  <c r="G34" i="12" s="1"/>
  <c r="B34" i="12"/>
  <c r="B57" i="12" s="1"/>
  <c r="Z33" i="12"/>
  <c r="AA33" i="12" s="1"/>
  <c r="W33" i="12"/>
  <c r="Y33" i="12" s="1"/>
  <c r="M56" i="12" s="1"/>
  <c r="T33" i="12"/>
  <c r="U33" i="12" s="1"/>
  <c r="Q33" i="12"/>
  <c r="S33" i="12" s="1"/>
  <c r="J56" i="12" s="1"/>
  <c r="N33" i="12"/>
  <c r="P33" i="12" s="1"/>
  <c r="K33" i="12"/>
  <c r="M33" i="12" s="1"/>
  <c r="H33" i="12"/>
  <c r="J33" i="12" s="1"/>
  <c r="E33" i="12"/>
  <c r="G33" i="12" s="1"/>
  <c r="B33" i="12"/>
  <c r="Z32" i="12"/>
  <c r="AB32" i="12" s="1"/>
  <c r="W32" i="12"/>
  <c r="X32" i="12" s="1"/>
  <c r="L55" i="12" s="1"/>
  <c r="T32" i="12"/>
  <c r="V32" i="12" s="1"/>
  <c r="Q32" i="12"/>
  <c r="R32" i="12" s="1"/>
  <c r="I55" i="12" s="1"/>
  <c r="N32" i="12"/>
  <c r="P32" i="12" s="1"/>
  <c r="K32" i="12"/>
  <c r="M32" i="12" s="1"/>
  <c r="J32" i="12"/>
  <c r="H32" i="12"/>
  <c r="I32" i="12" s="1"/>
  <c r="E32" i="12"/>
  <c r="F32" i="12" s="1"/>
  <c r="B32" i="12"/>
  <c r="Z31" i="12"/>
  <c r="AA31" i="12" s="1"/>
  <c r="W31" i="12"/>
  <c r="X31" i="12" s="1"/>
  <c r="L54" i="12" s="1"/>
  <c r="T31" i="12"/>
  <c r="V31" i="12" s="1"/>
  <c r="Q31" i="12"/>
  <c r="S31" i="12" s="1"/>
  <c r="J54" i="12" s="1"/>
  <c r="N31" i="12"/>
  <c r="P31" i="12" s="1"/>
  <c r="L31" i="12"/>
  <c r="K31" i="12"/>
  <c r="M31" i="12" s="1"/>
  <c r="H31" i="12"/>
  <c r="I31" i="12" s="1"/>
  <c r="E31" i="12"/>
  <c r="G31" i="12" s="1"/>
  <c r="B31" i="12"/>
  <c r="AB30" i="12"/>
  <c r="AA30" i="12"/>
  <c r="Z30" i="12"/>
  <c r="W30" i="12"/>
  <c r="X30" i="12" s="1"/>
  <c r="T30" i="12"/>
  <c r="V30" i="12" s="1"/>
  <c r="Q30" i="12"/>
  <c r="S30" i="12" s="1"/>
  <c r="J53" i="12" s="1"/>
  <c r="N30" i="12"/>
  <c r="P30" i="12" s="1"/>
  <c r="K30" i="12"/>
  <c r="L30" i="12" s="1"/>
  <c r="H30" i="12"/>
  <c r="J30" i="12" s="1"/>
  <c r="E30" i="12"/>
  <c r="F30" i="12" s="1"/>
  <c r="B30" i="12"/>
  <c r="D30" i="12" s="1"/>
  <c r="Z29" i="12"/>
  <c r="AB29" i="12" s="1"/>
  <c r="W29" i="12"/>
  <c r="Y29" i="12" s="1"/>
  <c r="M52" i="12" s="1"/>
  <c r="T29" i="12"/>
  <c r="V29" i="12" s="1"/>
  <c r="Q29" i="12"/>
  <c r="R29" i="12" s="1"/>
  <c r="N29" i="12"/>
  <c r="O29" i="12" s="1"/>
  <c r="K29" i="12"/>
  <c r="M29" i="12" s="1"/>
  <c r="H29" i="12"/>
  <c r="J29" i="12" s="1"/>
  <c r="E29" i="12"/>
  <c r="B29" i="12"/>
  <c r="Z28" i="12"/>
  <c r="AB28" i="12" s="1"/>
  <c r="W28" i="12"/>
  <c r="Y28" i="12" s="1"/>
  <c r="M51" i="12" s="1"/>
  <c r="T28" i="12"/>
  <c r="V28" i="12" s="1"/>
  <c r="Q28" i="12"/>
  <c r="R28" i="12" s="1"/>
  <c r="N28" i="12"/>
  <c r="P28" i="12" s="1"/>
  <c r="K28" i="12"/>
  <c r="M28" i="12" s="1"/>
  <c r="H28" i="12"/>
  <c r="J28" i="12" s="1"/>
  <c r="D28" i="12"/>
  <c r="B28" i="12"/>
  <c r="AC24" i="12"/>
  <c r="B77" i="9"/>
  <c r="B76" i="9"/>
  <c r="B75" i="9"/>
  <c r="B74" i="9"/>
  <c r="B73" i="9"/>
  <c r="B72" i="9"/>
  <c r="B71" i="9"/>
  <c r="B70" i="9"/>
  <c r="B78" i="9" l="1"/>
  <c r="D51" i="12"/>
  <c r="D35" i="12"/>
  <c r="B58" i="12"/>
  <c r="C58" i="12" s="1"/>
  <c r="D43" i="12"/>
  <c r="B66" i="12"/>
  <c r="C66" i="12" s="1"/>
  <c r="K68" i="12"/>
  <c r="K60" i="12"/>
  <c r="K52" i="12"/>
  <c r="H61" i="12"/>
  <c r="E58" i="12"/>
  <c r="K62" i="12"/>
  <c r="K54" i="12"/>
  <c r="U44" i="12"/>
  <c r="H55" i="12"/>
  <c r="C39" i="12"/>
  <c r="B62" i="12"/>
  <c r="C29" i="12"/>
  <c r="B52" i="12"/>
  <c r="C31" i="12"/>
  <c r="B54" i="12"/>
  <c r="E52" i="12"/>
  <c r="G57" i="12"/>
  <c r="E62" i="12"/>
  <c r="H63" i="12"/>
  <c r="C30" i="12"/>
  <c r="Y31" i="12"/>
  <c r="M54" i="12" s="1"/>
  <c r="D38" i="12"/>
  <c r="D40" i="12"/>
  <c r="D63" i="12" s="1"/>
  <c r="B63" i="12"/>
  <c r="B65" i="12"/>
  <c r="I44" i="12"/>
  <c r="X45" i="12"/>
  <c r="L68" i="12" s="1"/>
  <c r="H60" i="12"/>
  <c r="I34" i="12"/>
  <c r="E60" i="12"/>
  <c r="R37" i="12"/>
  <c r="I60" i="12" s="1"/>
  <c r="U38" i="12"/>
  <c r="M39" i="12"/>
  <c r="C42" i="12"/>
  <c r="K51" i="12"/>
  <c r="K69" i="12"/>
  <c r="K61" i="12"/>
  <c r="K53" i="12"/>
  <c r="H65" i="12"/>
  <c r="H57" i="12"/>
  <c r="D44" i="12"/>
  <c r="B67" i="12"/>
  <c r="O30" i="12"/>
  <c r="D36" i="12"/>
  <c r="B59" i="12"/>
  <c r="B53" i="12"/>
  <c r="C38" i="12"/>
  <c r="K59" i="12"/>
  <c r="U40" i="12"/>
  <c r="L41" i="12"/>
  <c r="E66" i="12"/>
  <c r="K64" i="12"/>
  <c r="K56" i="12"/>
  <c r="D32" i="12"/>
  <c r="D55" i="12" s="1"/>
  <c r="B55" i="12"/>
  <c r="F60" i="12"/>
  <c r="G63" i="12"/>
  <c r="D42" i="12"/>
  <c r="P45" i="12"/>
  <c r="D46" i="12"/>
  <c r="D69" i="12" s="1"/>
  <c r="B69" i="12"/>
  <c r="H62" i="12"/>
  <c r="H54" i="12"/>
  <c r="C33" i="12"/>
  <c r="B56" i="12"/>
  <c r="I28" i="12"/>
  <c r="AB39" i="12"/>
  <c r="G62" i="12" s="1"/>
  <c r="C37" i="12"/>
  <c r="B60" i="12"/>
  <c r="F53" i="12"/>
  <c r="C28" i="12"/>
  <c r="B51" i="12"/>
  <c r="Y32" i="12"/>
  <c r="M55" i="12" s="1"/>
  <c r="V35" i="12"/>
  <c r="G37" i="12"/>
  <c r="C41" i="12"/>
  <c r="B64" i="12"/>
  <c r="C64" i="12" s="1"/>
  <c r="M44" i="12"/>
  <c r="C45" i="12"/>
  <c r="B68" i="12"/>
  <c r="AA46" i="12"/>
  <c r="F69" i="12" s="1"/>
  <c r="K63" i="12"/>
  <c r="K55" i="12"/>
  <c r="H67" i="12"/>
  <c r="H59" i="12"/>
  <c r="F61" i="12"/>
  <c r="AB31" i="12"/>
  <c r="G54" i="12" s="1"/>
  <c r="Y34" i="12"/>
  <c r="M57" i="12" s="1"/>
  <c r="O40" i="12"/>
  <c r="S28" i="12"/>
  <c r="J51" i="12" s="1"/>
  <c r="F29" i="12"/>
  <c r="D31" i="12"/>
  <c r="O32" i="12"/>
  <c r="AB33" i="12"/>
  <c r="G56" i="12" s="1"/>
  <c r="L35" i="12"/>
  <c r="X35" i="12"/>
  <c r="L58" i="12" s="1"/>
  <c r="J36" i="12"/>
  <c r="V36" i="12"/>
  <c r="G38" i="12"/>
  <c r="G61" i="12" s="1"/>
  <c r="R39" i="12"/>
  <c r="I62" i="12" s="1"/>
  <c r="D41" i="12"/>
  <c r="D64" i="12" s="1"/>
  <c r="O42" i="12"/>
  <c r="AA42" i="12"/>
  <c r="M43" i="12"/>
  <c r="Y43" i="12"/>
  <c r="M66" i="12" s="1"/>
  <c r="J45" i="12"/>
  <c r="U46" i="12"/>
  <c r="G29" i="12"/>
  <c r="G52" i="12" s="1"/>
  <c r="G30" i="12"/>
  <c r="G53" i="12" s="1"/>
  <c r="R31" i="12"/>
  <c r="I54" i="12" s="1"/>
  <c r="D33" i="12"/>
  <c r="Y35" i="12"/>
  <c r="M58" i="12" s="1"/>
  <c r="E51" i="12"/>
  <c r="E55" i="12"/>
  <c r="E59" i="12"/>
  <c r="E63" i="12"/>
  <c r="E67" i="12"/>
  <c r="X28" i="12"/>
  <c r="L51" i="12" s="1"/>
  <c r="U30" i="12"/>
  <c r="G32" i="12"/>
  <c r="G55" i="12" s="1"/>
  <c r="R33" i="12"/>
  <c r="I56" i="12" s="1"/>
  <c r="C34" i="12"/>
  <c r="C57" i="12" s="1"/>
  <c r="X37" i="12"/>
  <c r="L60" i="12" s="1"/>
  <c r="J39" i="12"/>
  <c r="P43" i="12"/>
  <c r="AA44" i="12"/>
  <c r="F67" i="12" s="1"/>
  <c r="M46" i="12"/>
  <c r="X43" i="12"/>
  <c r="L66" i="12" s="1"/>
  <c r="E54" i="12"/>
  <c r="I29" i="12"/>
  <c r="X29" i="12"/>
  <c r="L52" i="12" s="1"/>
  <c r="J31" i="12"/>
  <c r="U32" i="12"/>
  <c r="F33" i="12"/>
  <c r="F56" i="12" s="1"/>
  <c r="D34" i="12"/>
  <c r="P35" i="12"/>
  <c r="AA36" i="12"/>
  <c r="F59" i="12" s="1"/>
  <c r="M38" i="12"/>
  <c r="X39" i="12"/>
  <c r="L62" i="12" s="1"/>
  <c r="I40" i="12"/>
  <c r="G41" i="12"/>
  <c r="S42" i="12"/>
  <c r="J65" i="12" s="1"/>
  <c r="C44" i="12"/>
  <c r="E56" i="12"/>
  <c r="D39" i="12"/>
  <c r="L28" i="12"/>
  <c r="AA28" i="12"/>
  <c r="F51" i="12" s="1"/>
  <c r="M30" i="12"/>
  <c r="D53" i="12" s="1"/>
  <c r="S34" i="12"/>
  <c r="J57" i="12" s="1"/>
  <c r="C36" i="12"/>
  <c r="P37" i="12"/>
  <c r="V41" i="12"/>
  <c r="F43" i="12"/>
  <c r="S44" i="12"/>
  <c r="J67" i="12" s="1"/>
  <c r="C46" i="12"/>
  <c r="O46" i="12"/>
  <c r="P29" i="12"/>
  <c r="L33" i="12"/>
  <c r="AB41" i="12"/>
  <c r="G46" i="12"/>
  <c r="G69" i="12" s="1"/>
  <c r="V33" i="12"/>
  <c r="F35" i="12"/>
  <c r="S36" i="12"/>
  <c r="J59" i="12" s="1"/>
  <c r="Y40" i="12"/>
  <c r="M63" i="12" s="1"/>
  <c r="I42" i="12"/>
  <c r="V43" i="12"/>
  <c r="E53" i="12"/>
  <c r="E57" i="12"/>
  <c r="E61" i="12"/>
  <c r="E65" i="12"/>
  <c r="E69" i="12"/>
  <c r="P47" i="12"/>
  <c r="AA29" i="12"/>
  <c r="U31" i="12"/>
  <c r="O33" i="12"/>
  <c r="O41" i="12"/>
  <c r="G28" i="12"/>
  <c r="G51" i="12" s="1"/>
  <c r="O28" i="12"/>
  <c r="D29" i="12"/>
  <c r="D52" i="12" s="1"/>
  <c r="L29" i="12"/>
  <c r="I30" i="12"/>
  <c r="Y30" i="12"/>
  <c r="M53" i="12" s="1"/>
  <c r="F31" i="12"/>
  <c r="C32" i="12"/>
  <c r="S32" i="12"/>
  <c r="J55" i="12" s="1"/>
  <c r="AA32" i="12"/>
  <c r="F55" i="12" s="1"/>
  <c r="X33" i="12"/>
  <c r="L56" i="12" s="1"/>
  <c r="M34" i="12"/>
  <c r="M47" i="12" s="1"/>
  <c r="U34" i="12"/>
  <c r="J35" i="12"/>
  <c r="R35" i="12"/>
  <c r="G36" i="12"/>
  <c r="G59" i="12" s="1"/>
  <c r="O36" i="12"/>
  <c r="D37" i="12"/>
  <c r="D60" i="12" s="1"/>
  <c r="L37" i="12"/>
  <c r="AB37" i="12"/>
  <c r="G60" i="12" s="1"/>
  <c r="I38" i="12"/>
  <c r="C61" i="12" s="1"/>
  <c r="Y38" i="12"/>
  <c r="M61" i="12" s="1"/>
  <c r="F39" i="12"/>
  <c r="F62" i="12" s="1"/>
  <c r="V39" i="12"/>
  <c r="C40" i="12"/>
  <c r="S40" i="12"/>
  <c r="J63" i="12" s="1"/>
  <c r="AA40" i="12"/>
  <c r="F63" i="12" s="1"/>
  <c r="X41" i="12"/>
  <c r="L64" i="12" s="1"/>
  <c r="M42" i="12"/>
  <c r="U42" i="12"/>
  <c r="J43" i="12"/>
  <c r="R43" i="12"/>
  <c r="I66" i="12" s="1"/>
  <c r="G44" i="12"/>
  <c r="G67" i="12" s="1"/>
  <c r="O44" i="12"/>
  <c r="D45" i="12"/>
  <c r="D68" i="12" s="1"/>
  <c r="L45" i="12"/>
  <c r="AB45" i="12"/>
  <c r="G68" i="12" s="1"/>
  <c r="I46" i="12"/>
  <c r="Y46" i="12"/>
  <c r="M69" i="12" s="1"/>
  <c r="U29" i="12"/>
  <c r="R30" i="12"/>
  <c r="I53" i="12" s="1"/>
  <c r="O31" i="12"/>
  <c r="L32" i="12"/>
  <c r="I33" i="12"/>
  <c r="F34" i="12"/>
  <c r="F57" i="12" s="1"/>
  <c r="C35" i="12"/>
  <c r="AA35" i="12"/>
  <c r="X36" i="12"/>
  <c r="L59" i="12" s="1"/>
  <c r="U37" i="12"/>
  <c r="R38" i="12"/>
  <c r="I61" i="12" s="1"/>
  <c r="O39" i="12"/>
  <c r="L40" i="12"/>
  <c r="I41" i="12"/>
  <c r="F42" i="12"/>
  <c r="F65" i="12" s="1"/>
  <c r="C43" i="12"/>
  <c r="AA43" i="12"/>
  <c r="X44" i="12"/>
  <c r="L67" i="12" s="1"/>
  <c r="U45" i="12"/>
  <c r="R46" i="12"/>
  <c r="I69" i="12" s="1"/>
  <c r="B77" i="12"/>
  <c r="U28" i="12"/>
  <c r="S29" i="12"/>
  <c r="U37" i="9"/>
  <c r="T38" i="9"/>
  <c r="U38" i="9" s="1"/>
  <c r="T39" i="9"/>
  <c r="U39" i="9" s="1"/>
  <c r="T40" i="9"/>
  <c r="U40" i="9" s="1"/>
  <c r="T41" i="9"/>
  <c r="V41" i="9" s="1"/>
  <c r="T42" i="9"/>
  <c r="V42" i="9" s="1"/>
  <c r="T43" i="9"/>
  <c r="U43" i="9" s="1"/>
  <c r="T44" i="9"/>
  <c r="U44" i="9" s="1"/>
  <c r="T45" i="9"/>
  <c r="U45" i="9" s="1"/>
  <c r="T46" i="9"/>
  <c r="U46" i="9" s="1"/>
  <c r="T47" i="9"/>
  <c r="V47" i="9" s="1"/>
  <c r="T48" i="9"/>
  <c r="U48" i="9" s="1"/>
  <c r="T49" i="9"/>
  <c r="V49" i="9" s="1"/>
  <c r="T50" i="9"/>
  <c r="V50" i="9" s="1"/>
  <c r="T51" i="9"/>
  <c r="U51" i="9" s="1"/>
  <c r="T52" i="9"/>
  <c r="U52" i="9" s="1"/>
  <c r="T53" i="9"/>
  <c r="U53" i="9" s="1"/>
  <c r="T54" i="9"/>
  <c r="U54" i="9" s="1"/>
  <c r="T55" i="9"/>
  <c r="U55" i="9" s="1"/>
  <c r="T56" i="9"/>
  <c r="Z37" i="9"/>
  <c r="AA37" i="9" s="1"/>
  <c r="R37" i="9"/>
  <c r="Z38" i="9"/>
  <c r="AA38" i="9" s="1"/>
  <c r="Q38" i="9"/>
  <c r="R38" i="9" s="1"/>
  <c r="Z39" i="9"/>
  <c r="AA39" i="9" s="1"/>
  <c r="Q39" i="9"/>
  <c r="R39" i="9" s="1"/>
  <c r="Z40" i="9"/>
  <c r="AA40" i="9" s="1"/>
  <c r="Q40" i="9"/>
  <c r="R40" i="9" s="1"/>
  <c r="Z41" i="9"/>
  <c r="AB41" i="9" s="1"/>
  <c r="Q41" i="9"/>
  <c r="R41" i="9" s="1"/>
  <c r="Z42" i="9"/>
  <c r="AB42" i="9" s="1"/>
  <c r="Q42" i="9"/>
  <c r="R42" i="9" s="1"/>
  <c r="Z43" i="9"/>
  <c r="AA43" i="9" s="1"/>
  <c r="Q43" i="9"/>
  <c r="R43" i="9" s="1"/>
  <c r="Z44" i="9"/>
  <c r="AA44" i="9" s="1"/>
  <c r="Q44" i="9"/>
  <c r="R44" i="9" s="1"/>
  <c r="Z45" i="9"/>
  <c r="AA45" i="9" s="1"/>
  <c r="Q45" i="9"/>
  <c r="S45" i="9" s="1"/>
  <c r="Z46" i="9"/>
  <c r="AA46" i="9" s="1"/>
  <c r="Q46" i="9"/>
  <c r="R46" i="9" s="1"/>
  <c r="Z47" i="9"/>
  <c r="AA47" i="9" s="1"/>
  <c r="Q47" i="9"/>
  <c r="R47" i="9" s="1"/>
  <c r="Z48" i="9"/>
  <c r="AA48" i="9" s="1"/>
  <c r="Q48" i="9"/>
  <c r="R48" i="9" s="1"/>
  <c r="Z49" i="9"/>
  <c r="AA49" i="9" s="1"/>
  <c r="Q49" i="9"/>
  <c r="R49" i="9" s="1"/>
  <c r="Z50" i="9"/>
  <c r="AB50" i="9" s="1"/>
  <c r="Q50" i="9"/>
  <c r="R50" i="9" s="1"/>
  <c r="Z51" i="9"/>
  <c r="AA51" i="9" s="1"/>
  <c r="Q51" i="9"/>
  <c r="R51" i="9" s="1"/>
  <c r="Z52" i="9"/>
  <c r="AA52" i="9" s="1"/>
  <c r="Q52" i="9"/>
  <c r="R52" i="9" s="1"/>
  <c r="Z53" i="9"/>
  <c r="AA53" i="9" s="1"/>
  <c r="Q53" i="9"/>
  <c r="R53" i="9" s="1"/>
  <c r="Z54" i="9"/>
  <c r="AA54" i="9" s="1"/>
  <c r="Q54" i="9"/>
  <c r="R54" i="9" s="1"/>
  <c r="Z55" i="9"/>
  <c r="AA55" i="9" s="1"/>
  <c r="Q55" i="9"/>
  <c r="R55" i="9" s="1"/>
  <c r="Z56" i="9"/>
  <c r="Q56" i="9"/>
  <c r="E37" i="9"/>
  <c r="I37" i="9"/>
  <c r="W37" i="9"/>
  <c r="X37" i="9" s="1"/>
  <c r="E38" i="9"/>
  <c r="F38" i="9" s="1"/>
  <c r="H38" i="9"/>
  <c r="I38" i="9" s="1"/>
  <c r="K38" i="9"/>
  <c r="M38" i="9" s="1"/>
  <c r="W38" i="9"/>
  <c r="X38" i="9" s="1"/>
  <c r="P38" i="9"/>
  <c r="E39" i="9"/>
  <c r="F39" i="9" s="1"/>
  <c r="H39" i="9"/>
  <c r="I39" i="9" s="1"/>
  <c r="K39" i="9"/>
  <c r="L39" i="9" s="1"/>
  <c r="W39" i="9"/>
  <c r="X39" i="9" s="1"/>
  <c r="N39" i="9"/>
  <c r="O39" i="9" s="1"/>
  <c r="E40" i="9"/>
  <c r="F40" i="9" s="1"/>
  <c r="H40" i="9"/>
  <c r="I40" i="9" s="1"/>
  <c r="K40" i="9"/>
  <c r="L40" i="9" s="1"/>
  <c r="W40" i="9"/>
  <c r="X40" i="9" s="1"/>
  <c r="N40" i="9"/>
  <c r="O40" i="9" s="1"/>
  <c r="E41" i="9"/>
  <c r="F41" i="9" s="1"/>
  <c r="H41" i="9"/>
  <c r="I41" i="9" s="1"/>
  <c r="K41" i="9"/>
  <c r="M41" i="9" s="1"/>
  <c r="W41" i="9"/>
  <c r="X41" i="9" s="1"/>
  <c r="N41" i="9"/>
  <c r="P41" i="9" s="1"/>
  <c r="E42" i="9"/>
  <c r="F42" i="9" s="1"/>
  <c r="H42" i="9"/>
  <c r="J42" i="9" s="1"/>
  <c r="K42" i="9"/>
  <c r="L42" i="9" s="1"/>
  <c r="W42" i="9"/>
  <c r="Y42" i="9" s="1"/>
  <c r="N42" i="9"/>
  <c r="O42" i="9" s="1"/>
  <c r="E43" i="9"/>
  <c r="F43" i="9" s="1"/>
  <c r="H43" i="9"/>
  <c r="I43" i="9" s="1"/>
  <c r="K43" i="9"/>
  <c r="L43" i="9" s="1"/>
  <c r="W43" i="9"/>
  <c r="X43" i="9" s="1"/>
  <c r="N43" i="9"/>
  <c r="O43" i="9" s="1"/>
  <c r="E44" i="9"/>
  <c r="F44" i="9" s="1"/>
  <c r="H44" i="9"/>
  <c r="I44" i="9" s="1"/>
  <c r="K44" i="9"/>
  <c r="L44" i="9" s="1"/>
  <c r="W44" i="9"/>
  <c r="X44" i="9" s="1"/>
  <c r="N44" i="9"/>
  <c r="O44" i="9" s="1"/>
  <c r="E45" i="9"/>
  <c r="F45" i="9" s="1"/>
  <c r="H45" i="9"/>
  <c r="I45" i="9" s="1"/>
  <c r="K45" i="9"/>
  <c r="L45" i="9" s="1"/>
  <c r="W45" i="9"/>
  <c r="Y45" i="9" s="1"/>
  <c r="N45" i="9"/>
  <c r="P45" i="9" s="1"/>
  <c r="E46" i="9"/>
  <c r="G46" i="9" s="1"/>
  <c r="H46" i="9"/>
  <c r="I46" i="9" s="1"/>
  <c r="K46" i="9"/>
  <c r="L46" i="9" s="1"/>
  <c r="W46" i="9"/>
  <c r="X46" i="9" s="1"/>
  <c r="N46" i="9"/>
  <c r="P46" i="9" s="1"/>
  <c r="E47" i="9"/>
  <c r="F47" i="9" s="1"/>
  <c r="H47" i="9"/>
  <c r="I47" i="9" s="1"/>
  <c r="K47" i="9"/>
  <c r="L47" i="9" s="1"/>
  <c r="W47" i="9"/>
  <c r="X47" i="9" s="1"/>
  <c r="N47" i="9"/>
  <c r="O47" i="9" s="1"/>
  <c r="E48" i="9"/>
  <c r="F48" i="9" s="1"/>
  <c r="H48" i="9"/>
  <c r="I48" i="9" s="1"/>
  <c r="K48" i="9"/>
  <c r="L48" i="9" s="1"/>
  <c r="W48" i="9"/>
  <c r="X48" i="9" s="1"/>
  <c r="N48" i="9"/>
  <c r="O48" i="9" s="1"/>
  <c r="E49" i="9"/>
  <c r="F49" i="9" s="1"/>
  <c r="H49" i="9"/>
  <c r="I49" i="9" s="1"/>
  <c r="K49" i="9"/>
  <c r="M49" i="9" s="1"/>
  <c r="W49" i="9"/>
  <c r="X49" i="9" s="1"/>
  <c r="N49" i="9"/>
  <c r="O49" i="9" s="1"/>
  <c r="E50" i="9"/>
  <c r="F50" i="9" s="1"/>
  <c r="H50" i="9"/>
  <c r="I50" i="9" s="1"/>
  <c r="K50" i="9"/>
  <c r="L50" i="9" s="1"/>
  <c r="W50" i="9"/>
  <c r="X50" i="9" s="1"/>
  <c r="N50" i="9"/>
  <c r="O50" i="9" s="1"/>
  <c r="E51" i="9"/>
  <c r="F51" i="9" s="1"/>
  <c r="H51" i="9"/>
  <c r="I51" i="9" s="1"/>
  <c r="K51" i="9"/>
  <c r="L51" i="9" s="1"/>
  <c r="W51" i="9"/>
  <c r="X51" i="9" s="1"/>
  <c r="N51" i="9"/>
  <c r="O51" i="9" s="1"/>
  <c r="E52" i="9"/>
  <c r="F52" i="9" s="1"/>
  <c r="H52" i="9"/>
  <c r="I52" i="9" s="1"/>
  <c r="K52" i="9"/>
  <c r="L52" i="9" s="1"/>
  <c r="W52" i="9"/>
  <c r="X52" i="9" s="1"/>
  <c r="N52" i="9"/>
  <c r="O52" i="9" s="1"/>
  <c r="E53" i="9"/>
  <c r="G53" i="9" s="1"/>
  <c r="H53" i="9"/>
  <c r="I53" i="9" s="1"/>
  <c r="K53" i="9"/>
  <c r="L53" i="9" s="1"/>
  <c r="W53" i="9"/>
  <c r="X53" i="9" s="1"/>
  <c r="N53" i="9"/>
  <c r="P53" i="9" s="1"/>
  <c r="E54" i="9"/>
  <c r="G54" i="9" s="1"/>
  <c r="H54" i="9"/>
  <c r="I54" i="9" s="1"/>
  <c r="K54" i="9"/>
  <c r="L54" i="9" s="1"/>
  <c r="W54" i="9"/>
  <c r="X54" i="9" s="1"/>
  <c r="N54" i="9"/>
  <c r="P54" i="9" s="1"/>
  <c r="E55" i="9"/>
  <c r="F55" i="9" s="1"/>
  <c r="H55" i="9"/>
  <c r="I55" i="9" s="1"/>
  <c r="K55" i="9"/>
  <c r="L55" i="9" s="1"/>
  <c r="W55" i="9"/>
  <c r="X55" i="9" s="1"/>
  <c r="N55" i="9"/>
  <c r="O55" i="9" s="1"/>
  <c r="E56" i="9"/>
  <c r="H56" i="9"/>
  <c r="K56" i="9"/>
  <c r="W56" i="9"/>
  <c r="N56" i="9"/>
  <c r="B56" i="9"/>
  <c r="B55" i="9"/>
  <c r="C55" i="9" s="1"/>
  <c r="B54" i="9"/>
  <c r="B53" i="9"/>
  <c r="C53" i="9" s="1"/>
  <c r="B52" i="9"/>
  <c r="C52" i="9" s="1"/>
  <c r="B51" i="9"/>
  <c r="C51" i="9" s="1"/>
  <c r="B50" i="9"/>
  <c r="C50" i="9" s="1"/>
  <c r="B49" i="9"/>
  <c r="C49" i="9" s="1"/>
  <c r="B48" i="9"/>
  <c r="C48" i="9" s="1"/>
  <c r="B47" i="9"/>
  <c r="C47" i="9" s="1"/>
  <c r="B46" i="9"/>
  <c r="C46" i="9" s="1"/>
  <c r="C45" i="9"/>
  <c r="C72" i="9" l="1"/>
  <c r="C69" i="9"/>
  <c r="G37" i="9"/>
  <c r="F37" i="9"/>
  <c r="AB53" i="9"/>
  <c r="AB54" i="9"/>
  <c r="C76" i="9"/>
  <c r="C83" i="9" s="1"/>
  <c r="U50" i="9"/>
  <c r="D49" i="9"/>
  <c r="D50" i="9"/>
  <c r="C73" i="9"/>
  <c r="C75" i="9"/>
  <c r="C74" i="9"/>
  <c r="C82" i="9" s="1"/>
  <c r="Y50" i="9"/>
  <c r="X45" i="9"/>
  <c r="G49" i="9"/>
  <c r="AB46" i="9"/>
  <c r="J52" i="9"/>
  <c r="AB47" i="9"/>
  <c r="M52" i="9"/>
  <c r="S42" i="9"/>
  <c r="F53" i="9"/>
  <c r="P42" i="9"/>
  <c r="C78" i="9"/>
  <c r="M47" i="9"/>
  <c r="D47" i="9"/>
  <c r="V38" i="9"/>
  <c r="P48" i="9"/>
  <c r="D48" i="9"/>
  <c r="F54" i="9"/>
  <c r="AB37" i="9"/>
  <c r="V54" i="9"/>
  <c r="Y47" i="9"/>
  <c r="U47" i="9"/>
  <c r="L41" i="9"/>
  <c r="D55" i="9"/>
  <c r="D39" i="9"/>
  <c r="V39" i="9"/>
  <c r="G38" i="9"/>
  <c r="M54" i="9"/>
  <c r="Y55" i="9"/>
  <c r="P40" i="9"/>
  <c r="V55" i="9"/>
  <c r="J49" i="9"/>
  <c r="F46" i="9"/>
  <c r="V53" i="9"/>
  <c r="M44" i="9"/>
  <c r="AB55" i="9"/>
  <c r="O45" i="9"/>
  <c r="D42" i="9"/>
  <c r="J43" i="9"/>
  <c r="M39" i="9"/>
  <c r="Y41" i="9"/>
  <c r="AB38" i="9"/>
  <c r="S51" i="9"/>
  <c r="L38" i="9"/>
  <c r="Y49" i="9"/>
  <c r="P50" i="9"/>
  <c r="X42" i="9"/>
  <c r="J44" i="9"/>
  <c r="I42" i="9"/>
  <c r="I56" i="9" s="1"/>
  <c r="C57" i="9" s="1"/>
  <c r="AA41" i="9"/>
  <c r="D41" i="9"/>
  <c r="V46" i="9"/>
  <c r="G41" i="9"/>
  <c r="J41" i="9"/>
  <c r="Y39" i="9"/>
  <c r="AB39" i="9"/>
  <c r="S50" i="9"/>
  <c r="C70" i="9"/>
  <c r="C71" i="9"/>
  <c r="J51" i="9"/>
  <c r="M46" i="9"/>
  <c r="G48" i="9"/>
  <c r="U49" i="9"/>
  <c r="D40" i="9"/>
  <c r="V45" i="9"/>
  <c r="G40" i="9"/>
  <c r="M55" i="9"/>
  <c r="Y37" i="9"/>
  <c r="P39" i="9"/>
  <c r="AB45" i="9"/>
  <c r="S43" i="9"/>
  <c r="C77" i="9"/>
  <c r="O46" i="9"/>
  <c r="AA42" i="9"/>
  <c r="D51" i="9"/>
  <c r="D43" i="9"/>
  <c r="G50" i="9"/>
  <c r="G42" i="9"/>
  <c r="J53" i="9"/>
  <c r="J45" i="9"/>
  <c r="M37" i="9"/>
  <c r="M48" i="9"/>
  <c r="M40" i="9"/>
  <c r="Y51" i="9"/>
  <c r="Y43" i="9"/>
  <c r="P47" i="9"/>
  <c r="P55" i="9"/>
  <c r="AB44" i="9"/>
  <c r="AB52" i="9"/>
  <c r="S52" i="9"/>
  <c r="S44" i="9"/>
  <c r="C53" i="12"/>
  <c r="D54" i="12"/>
  <c r="C60" i="12"/>
  <c r="C69" i="12"/>
  <c r="D61" i="12"/>
  <c r="C59" i="12"/>
  <c r="C54" i="12"/>
  <c r="D66" i="12"/>
  <c r="S41" i="9"/>
  <c r="D59" i="12"/>
  <c r="P43" i="9"/>
  <c r="D65" i="12"/>
  <c r="C52" i="12"/>
  <c r="D58" i="12"/>
  <c r="O41" i="9"/>
  <c r="P49" i="9"/>
  <c r="V44" i="9"/>
  <c r="G39" i="9"/>
  <c r="M45" i="9"/>
  <c r="Y48" i="9"/>
  <c r="Y40" i="9"/>
  <c r="V51" i="9"/>
  <c r="AB48" i="9"/>
  <c r="S40" i="9"/>
  <c r="U42" i="9"/>
  <c r="L49" i="9"/>
  <c r="O54" i="9"/>
  <c r="AA50" i="9"/>
  <c r="D54" i="9"/>
  <c r="D46" i="9"/>
  <c r="D38" i="9"/>
  <c r="G45" i="9"/>
  <c r="J37" i="9"/>
  <c r="J48" i="9"/>
  <c r="J40" i="9"/>
  <c r="M51" i="9"/>
  <c r="M43" i="9"/>
  <c r="Y54" i="9"/>
  <c r="Y46" i="9"/>
  <c r="Y38" i="9"/>
  <c r="P44" i="9"/>
  <c r="P52" i="9"/>
  <c r="AB49" i="9"/>
  <c r="S55" i="9"/>
  <c r="S47" i="9"/>
  <c r="S39" i="9"/>
  <c r="V47" i="12"/>
  <c r="C56" i="12"/>
  <c r="C67" i="12"/>
  <c r="V52" i="9"/>
  <c r="G55" i="9"/>
  <c r="J50" i="9"/>
  <c r="M53" i="9"/>
  <c r="S49" i="9"/>
  <c r="V43" i="9"/>
  <c r="P51" i="9"/>
  <c r="S37" i="9"/>
  <c r="D62" i="12"/>
  <c r="U41" i="9"/>
  <c r="O53" i="9"/>
  <c r="D53" i="9"/>
  <c r="D45" i="9"/>
  <c r="G52" i="9"/>
  <c r="G44" i="9"/>
  <c r="J55" i="9"/>
  <c r="J47" i="9"/>
  <c r="J39" i="9"/>
  <c r="M50" i="9"/>
  <c r="M42" i="9"/>
  <c r="Y53" i="9"/>
  <c r="P37" i="9"/>
  <c r="S54" i="9"/>
  <c r="S46" i="9"/>
  <c r="S38" i="9"/>
  <c r="J47" i="12"/>
  <c r="R47" i="12"/>
  <c r="I70" i="12" s="1"/>
  <c r="I58" i="12"/>
  <c r="D57" i="12"/>
  <c r="D56" i="12"/>
  <c r="C68" i="12"/>
  <c r="C51" i="12"/>
  <c r="B70" i="12"/>
  <c r="D67" i="12"/>
  <c r="C65" i="12"/>
  <c r="C62" i="12"/>
  <c r="R45" i="9"/>
  <c r="R56" i="9" s="1"/>
  <c r="O38" i="9"/>
  <c r="G47" i="9"/>
  <c r="AB40" i="9"/>
  <c r="S48" i="9"/>
  <c r="D52" i="9"/>
  <c r="D44" i="9"/>
  <c r="V37" i="9"/>
  <c r="V48" i="9"/>
  <c r="V40" i="9"/>
  <c r="G51" i="9"/>
  <c r="G43" i="9"/>
  <c r="J54" i="9"/>
  <c r="J46" i="9"/>
  <c r="J38" i="9"/>
  <c r="Y52" i="9"/>
  <c r="Y44" i="9"/>
  <c r="AB43" i="9"/>
  <c r="AB51" i="9"/>
  <c r="S53" i="9"/>
  <c r="S47" i="12"/>
  <c r="J70" i="12" s="1"/>
  <c r="J52" i="12"/>
  <c r="C47" i="12"/>
  <c r="C55" i="12"/>
  <c r="C63" i="12"/>
  <c r="Y47" i="12"/>
  <c r="M70" i="12" s="1"/>
  <c r="I47" i="12"/>
  <c r="AA47" i="12"/>
  <c r="F47" i="12"/>
  <c r="F70" i="12" s="1"/>
  <c r="F54" i="12"/>
  <c r="L47" i="12"/>
  <c r="F52" i="12"/>
  <c r="D47" i="12"/>
  <c r="F58" i="12"/>
  <c r="E70" i="12"/>
  <c r="AB47" i="12"/>
  <c r="G64" i="12"/>
  <c r="F66" i="12"/>
  <c r="C84" i="12"/>
  <c r="C80" i="12"/>
  <c r="C77" i="12"/>
  <c r="C86" i="12"/>
  <c r="C85" i="12"/>
  <c r="C78" i="12"/>
  <c r="C83" i="12"/>
  <c r="O47" i="12"/>
  <c r="U47" i="12"/>
  <c r="G47" i="12"/>
  <c r="C81" i="12"/>
  <c r="C82" i="12"/>
  <c r="X47" i="12"/>
  <c r="L70" i="12" s="1"/>
  <c r="C79" i="12"/>
  <c r="C84" i="9" l="1"/>
  <c r="C81" i="9"/>
  <c r="D56" i="9"/>
  <c r="U56" i="9"/>
  <c r="X56" i="9"/>
  <c r="AB56" i="9"/>
  <c r="AA56" i="9"/>
  <c r="E62" i="9" s="1"/>
  <c r="L56" i="9"/>
  <c r="V56" i="9"/>
  <c r="F56" i="9"/>
  <c r="S56" i="9"/>
  <c r="M56" i="9"/>
  <c r="Y56" i="9"/>
  <c r="O56" i="9"/>
  <c r="P56" i="9"/>
  <c r="G56" i="9"/>
  <c r="J56" i="9"/>
  <c r="C70" i="12"/>
  <c r="C74" i="12" s="1"/>
  <c r="D70" i="12"/>
  <c r="C75" i="12" s="1"/>
  <c r="G70" i="12"/>
  <c r="E63" i="9" l="1"/>
  <c r="C85" i="9"/>
  <c r="D57" i="9"/>
  <c r="B89" i="12"/>
  <c r="D89" i="12" s="1"/>
  <c r="E89" i="12" s="1"/>
  <c r="F89" i="12" s="1"/>
  <c r="E74" i="12"/>
  <c r="B90" i="12"/>
  <c r="D90" i="12" s="1"/>
  <c r="E90" i="12" s="1"/>
  <c r="F90" i="12" s="1"/>
  <c r="E75" i="12"/>
</calcChain>
</file>

<file path=xl/comments1.xml><?xml version="1.0" encoding="utf-8"?>
<comments xmlns="http://schemas.openxmlformats.org/spreadsheetml/2006/main">
  <authors>
    <author>crist</author>
  </authors>
  <commentList>
    <comment ref="D75" authorId="0" shapeId="0">
      <text>
        <r>
          <rPr>
            <b/>
            <sz val="9"/>
            <color indexed="81"/>
            <rFont val="Tahoma"/>
            <family val="2"/>
          </rPr>
          <t>Nota: Se deja en comercial puesto que los usos del suelo generan transacción comercial, respecto de la vivienda (que es el uso pincipal de la ciudad).</t>
        </r>
      </text>
    </comment>
  </commentList>
</comments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ETALLE CALCULO CATAST Y CCIAL!$A$37:$A$55" type="102" refreshedVersion="7" minRefreshableVersion="5">
    <extLst>
      <ext xmlns:x15="http://schemas.microsoft.com/office/spreadsheetml/2010/11/main" uri="{DE250136-89BD-433C-8126-D09CA5730AF9}">
        <x15:connection id="Rango">
          <x15:rangePr sourceName="_xlcn.WorksheetConnection_DETALLECALCULOCATASTYCCIALA37A55"/>
        </x15:connection>
      </ext>
    </extLst>
  </connection>
</connections>
</file>

<file path=xl/sharedStrings.xml><?xml version="1.0" encoding="utf-8"?>
<sst xmlns="http://schemas.openxmlformats.org/spreadsheetml/2006/main" count="357" uniqueCount="70">
  <si>
    <t>USAQUEN</t>
  </si>
  <si>
    <t>BODEGAS</t>
  </si>
  <si>
    <t>CLINICAS, HOSPITALES, CENTROS MEDICOS</t>
  </si>
  <si>
    <t>COMERCIO</t>
  </si>
  <si>
    <t>INDUSTRIA</t>
  </si>
  <si>
    <t>OFICINAS</t>
  </si>
  <si>
    <t>OTROS</t>
  </si>
  <si>
    <t>RESIDENCIAL</t>
  </si>
  <si>
    <t>UNIVERSIDADES Y COLEGIOS</t>
  </si>
  <si>
    <t>CHAPINERO</t>
  </si>
  <si>
    <t>SANTA FE</t>
  </si>
  <si>
    <t>SAN CRISTOBAL</t>
  </si>
  <si>
    <t>USME</t>
  </si>
  <si>
    <t>BOSA</t>
  </si>
  <si>
    <t>KENNEDY</t>
  </si>
  <si>
    <t>FONTIBON</t>
  </si>
  <si>
    <t>ENGATIVA</t>
  </si>
  <si>
    <t>SUBA</t>
  </si>
  <si>
    <t>CIUDAD BOLIVAR</t>
  </si>
  <si>
    <t>HOTELES</t>
  </si>
  <si>
    <t>TUNJUELITO</t>
  </si>
  <si>
    <t>BARRIOS UNIDOS</t>
  </si>
  <si>
    <t>TEUSAQUILLO</t>
  </si>
  <si>
    <t>LOS MARTIRES</t>
  </si>
  <si>
    <t>ANTONIO NARINO</t>
  </si>
  <si>
    <t>PUENTE ARANDA</t>
  </si>
  <si>
    <t>LA CANDELARIA</t>
  </si>
  <si>
    <t>RAFAEL URIBE URIBE</t>
  </si>
  <si>
    <t>Total general</t>
  </si>
  <si>
    <t>VCR</t>
  </si>
  <si>
    <t>NO. PREDIOS</t>
  </si>
  <si>
    <t>%</t>
  </si>
  <si>
    <t>VR</t>
  </si>
  <si>
    <t>VALOR CATASTRAL</t>
  </si>
  <si>
    <t xml:space="preserve">PROMEDIO </t>
  </si>
  <si>
    <t>VALOR REFERENCIA</t>
  </si>
  <si>
    <t>VALOR CATASTRAL PROMEDIO</t>
  </si>
  <si>
    <t>VALOR COMERCIAL PROMEDIO</t>
  </si>
  <si>
    <t>TOTAL PREDIOS</t>
  </si>
  <si>
    <t xml:space="preserve">COMERCIAL </t>
  </si>
  <si>
    <t>DOTACIONAL</t>
  </si>
  <si>
    <t xml:space="preserve">OFICINAS </t>
  </si>
  <si>
    <t>Se deja en comercial puesto que los usos del suelo generan transacción comercial, respecto de la vivienda (que es el uso pincipal de la ciudad)</t>
  </si>
  <si>
    <t>COMERCIAL</t>
  </si>
  <si>
    <t>Diferencia</t>
  </si>
  <si>
    <t>VALORES</t>
  </si>
  <si>
    <t>Incremento</t>
  </si>
  <si>
    <t>Año 2020</t>
  </si>
  <si>
    <t>Año 2021</t>
  </si>
  <si>
    <t>Año 2022</t>
  </si>
  <si>
    <t>VR CATASTRAL</t>
  </si>
  <si>
    <t>VR CATASTRAL (VR)</t>
  </si>
  <si>
    <t>VR REFERENCIA VCR</t>
  </si>
  <si>
    <t xml:space="preserve">Promedio Grupo Económico </t>
  </si>
  <si>
    <t>LOCALIDAD</t>
  </si>
  <si>
    <t>EJERCICIO PARA OBTENER LOS VALORES CATASTRALES Y DE REFERENCIAS (COMERCIAL)</t>
  </si>
  <si>
    <t>CÁLCULO VALOR CATASTRAL Y COMERCIAL</t>
  </si>
  <si>
    <t>VR REFERENCIA</t>
  </si>
  <si>
    <t>GERENCIA DE VIVIENDA - ERU</t>
  </si>
  <si>
    <t>GRUPO ECONÓMICO</t>
  </si>
  <si>
    <t>No. PREDIOS</t>
  </si>
  <si>
    <t>% PARTICIP.</t>
  </si>
  <si>
    <t xml:space="preserve">CLASIFICACIÓN </t>
  </si>
  <si>
    <t>RESUMEN PREDIOS POR GRUPO ECONOMICO Y CLASIFICACIÓN</t>
  </si>
  <si>
    <t>LOCALIDAD (*)</t>
  </si>
  <si>
    <t>DATOS SUMINISTRADOS POR LA OFICINA DE CATASTRO (*)</t>
  </si>
  <si>
    <t>RESUMEN</t>
  </si>
  <si>
    <t>TOTAL</t>
  </si>
  <si>
    <t>Año 2023</t>
  </si>
  <si>
    <t>(*) Información suministrada por la Oficina de Catastro.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</si>
</sst>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&quot;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0" fontId="0" fillId="0" borderId="1" xfId="0" applyBorder="1" applyAlignment="1">
      <alignment horizontal="center"/>
    </xf>
    <xf numFmtId="0" fontId="0" fillId="0" borderId="4" xfId="0" applyBorder="1"/>
    <xf numFmtId="43" fontId="0" fillId="0" borderId="1" xfId="0" applyNumberFormat="1" applyBorder="1"/>
    <xf numFmtId="10" fontId="0" fillId="0" borderId="1" xfId="2" applyNumberFormat="1" applyFont="1" applyBorder="1"/>
    <xf numFmtId="0" fontId="4" fillId="0" borderId="1" xfId="0" applyFont="1" applyBorder="1"/>
    <xf numFmtId="43" fontId="4" fillId="0" borderId="1" xfId="0" applyNumberFormat="1" applyFont="1" applyBorder="1"/>
    <xf numFmtId="10" fontId="4" fillId="0" borderId="1" xfId="2" applyNumberFormat="1" applyFont="1" applyBorder="1"/>
    <xf numFmtId="43" fontId="3" fillId="0" borderId="1" xfId="0" applyNumberFormat="1" applyFont="1" applyBorder="1"/>
    <xf numFmtId="43" fontId="2" fillId="0" borderId="1" xfId="0" applyNumberFormat="1" applyFont="1" applyBorder="1"/>
    <xf numFmtId="165" fontId="7" fillId="0" borderId="0" xfId="0" applyNumberFormat="1" applyFont="1"/>
    <xf numFmtId="165" fontId="8" fillId="0" borderId="0" xfId="0" applyNumberFormat="1" applyFont="1"/>
    <xf numFmtId="0" fontId="5" fillId="0" borderId="4" xfId="0" applyFont="1" applyBorder="1"/>
    <xf numFmtId="0" fontId="6" fillId="0" borderId="4" xfId="0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0" fillId="0" borderId="1" xfId="0" applyNumberFormat="1" applyBorder="1"/>
    <xf numFmtId="0" fontId="0" fillId="6" borderId="0" xfId="0" applyFill="1"/>
    <xf numFmtId="0" fontId="0" fillId="6" borderId="1" xfId="0" applyFill="1" applyBorder="1"/>
    <xf numFmtId="43" fontId="0" fillId="6" borderId="1" xfId="1" applyFont="1" applyFill="1" applyBorder="1"/>
    <xf numFmtId="0" fontId="0" fillId="6" borderId="4" xfId="0" applyFill="1" applyBorder="1"/>
    <xf numFmtId="0" fontId="0" fillId="6" borderId="1" xfId="0" applyFill="1" applyBorder="1" applyAlignment="1">
      <alignment horizontal="center"/>
    </xf>
    <xf numFmtId="43" fontId="0" fillId="8" borderId="0" xfId="1" applyFont="1" applyFill="1" applyBorder="1"/>
    <xf numFmtId="0" fontId="10" fillId="6" borderId="0" xfId="0" applyFont="1" applyFill="1"/>
    <xf numFmtId="0" fontId="4" fillId="6" borderId="1" xfId="0" applyFont="1" applyFill="1" applyBorder="1"/>
    <xf numFmtId="43" fontId="4" fillId="6" borderId="1" xfId="1" applyFont="1" applyFill="1" applyBorder="1"/>
    <xf numFmtId="43" fontId="0" fillId="6" borderId="0" xfId="1" applyFont="1" applyFill="1" applyBorder="1"/>
    <xf numFmtId="43" fontId="0" fillId="6" borderId="0" xfId="0" applyNumberFormat="1" applyFill="1"/>
    <xf numFmtId="43" fontId="0" fillId="6" borderId="1" xfId="0" applyNumberFormat="1" applyFill="1" applyBorder="1"/>
    <xf numFmtId="10" fontId="0" fillId="6" borderId="1" xfId="2" applyNumberFormat="1" applyFont="1" applyFill="1" applyBorder="1"/>
    <xf numFmtId="164" fontId="4" fillId="6" borderId="0" xfId="0" applyNumberFormat="1" applyFont="1" applyFill="1" applyAlignment="1">
      <alignment horizontal="center" vertical="center"/>
    </xf>
    <xf numFmtId="0" fontId="4" fillId="6" borderId="4" xfId="0" applyFont="1" applyFill="1" applyBorder="1"/>
    <xf numFmtId="43" fontId="4" fillId="0" borderId="1" xfId="1" applyFont="1" applyBorder="1"/>
    <xf numFmtId="43" fontId="4" fillId="8" borderId="1" xfId="1" applyFont="1" applyFill="1" applyBorder="1"/>
    <xf numFmtId="0" fontId="4" fillId="6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0" xfId="0" applyFont="1" applyFill="1"/>
    <xf numFmtId="0" fontId="4" fillId="0" borderId="0" xfId="0" applyFont="1"/>
    <xf numFmtId="0" fontId="12" fillId="0" borderId="0" xfId="0" applyFont="1"/>
    <xf numFmtId="0" fontId="12" fillId="6" borderId="0" xfId="0" applyFont="1" applyFill="1"/>
    <xf numFmtId="43" fontId="4" fillId="7" borderId="1" xfId="1" applyFont="1" applyFill="1" applyBorder="1"/>
    <xf numFmtId="43" fontId="4" fillId="4" borderId="1" xfId="1" applyFont="1" applyFill="1" applyBorder="1"/>
    <xf numFmtId="43" fontId="4" fillId="5" borderId="1" xfId="1" applyFont="1" applyFill="1" applyBorder="1"/>
    <xf numFmtId="0" fontId="14" fillId="6" borderId="0" xfId="0" applyFont="1" applyFill="1"/>
    <xf numFmtId="14" fontId="14" fillId="6" borderId="0" xfId="0" applyNumberFormat="1" applyFont="1" applyFill="1" applyAlignment="1">
      <alignment horizontal="left"/>
    </xf>
    <xf numFmtId="0" fontId="9" fillId="6" borderId="0" xfId="0" applyFont="1" applyFill="1"/>
    <xf numFmtId="0" fontId="4" fillId="9" borderId="1" xfId="0" applyFont="1" applyFill="1" applyBorder="1"/>
    <xf numFmtId="43" fontId="4" fillId="9" borderId="1" xfId="0" applyNumberFormat="1" applyFont="1" applyFill="1" applyBorder="1"/>
    <xf numFmtId="10" fontId="4" fillId="9" borderId="1" xfId="2" applyNumberFormat="1" applyFont="1" applyFill="1" applyBorder="1"/>
    <xf numFmtId="0" fontId="4" fillId="9" borderId="1" xfId="0" applyFont="1" applyFill="1" applyBorder="1" applyAlignment="1">
      <alignment horizontal="center"/>
    </xf>
    <xf numFmtId="9" fontId="0" fillId="6" borderId="1" xfId="2" applyFont="1" applyFill="1" applyBorder="1"/>
    <xf numFmtId="9" fontId="4" fillId="6" borderId="1" xfId="2" applyFont="1" applyFill="1" applyBorder="1"/>
    <xf numFmtId="164" fontId="4" fillId="9" borderId="1" xfId="0" applyNumberFormat="1" applyFont="1" applyFill="1" applyBorder="1" applyAlignment="1">
      <alignment horizontal="center" vertical="center"/>
    </xf>
    <xf numFmtId="43" fontId="16" fillId="6" borderId="1" xfId="0" applyNumberFormat="1" applyFont="1" applyFill="1" applyBorder="1" applyAlignment="1">
      <alignment horizontal="left"/>
    </xf>
    <xf numFmtId="43" fontId="9" fillId="6" borderId="1" xfId="0" applyNumberFormat="1" applyFont="1" applyFill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10" fontId="4" fillId="9" borderId="1" xfId="0" applyNumberFormat="1" applyFont="1" applyFill="1" applyBorder="1"/>
    <xf numFmtId="43" fontId="8" fillId="6" borderId="0" xfId="0" applyNumberFormat="1" applyFont="1" applyFill="1"/>
    <xf numFmtId="43" fontId="16" fillId="7" borderId="1" xfId="0" applyNumberFormat="1" applyFont="1" applyFill="1" applyBorder="1"/>
    <xf numFmtId="43" fontId="16" fillId="4" borderId="1" xfId="0" applyNumberFormat="1" applyFont="1" applyFill="1" applyBorder="1"/>
    <xf numFmtId="43" fontId="0" fillId="6" borderId="0" xfId="1" applyFont="1" applyFill="1"/>
    <xf numFmtId="43" fontId="0" fillId="0" borderId="1" xfId="1" applyFont="1" applyFill="1" applyBorder="1"/>
    <xf numFmtId="43" fontId="3" fillId="6" borderId="0" xfId="0" applyNumberFormat="1" applyFont="1" applyFill="1"/>
    <xf numFmtId="43" fontId="2" fillId="6" borderId="0" xfId="0" applyNumberFormat="1" applyFont="1" applyFill="1"/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1D899"/>
      <color rgb="FFF8F8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500" b="1"/>
              <a:t>Distribución predios por Localidad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'DETALLE CALCULO CATAST Y CCIAL'!$A$10:$A$28</c:f>
              <c:strCache>
                <c:ptCount val="19"/>
                <c:pt idx="0">
                  <c:v>ANTONIO NARINO</c:v>
                </c:pt>
                <c:pt idx="1">
                  <c:v>BARRIOS UNIDOS</c:v>
                </c:pt>
                <c:pt idx="2">
                  <c:v>BOSA</c:v>
                </c:pt>
                <c:pt idx="3">
                  <c:v>CHAPINERO</c:v>
                </c:pt>
                <c:pt idx="4">
                  <c:v>CIUDAD BOLIVAR</c:v>
                </c:pt>
                <c:pt idx="5">
                  <c:v>ENGATIVA</c:v>
                </c:pt>
                <c:pt idx="6">
                  <c:v>FONTIBON</c:v>
                </c:pt>
                <c:pt idx="7">
                  <c:v>KENNEDY</c:v>
                </c:pt>
                <c:pt idx="8">
                  <c:v>LA CANDELARIA</c:v>
                </c:pt>
                <c:pt idx="9">
                  <c:v>LOS MARTIRES</c:v>
                </c:pt>
                <c:pt idx="10">
                  <c:v>PUENTE ARANDA</c:v>
                </c:pt>
                <c:pt idx="11">
                  <c:v>RAFAEL URIBE URIBE</c:v>
                </c:pt>
                <c:pt idx="12">
                  <c:v>SAN CRISTOBAL</c:v>
                </c:pt>
                <c:pt idx="13">
                  <c:v>SANTA FE</c:v>
                </c:pt>
                <c:pt idx="14">
                  <c:v>SUBA</c:v>
                </c:pt>
                <c:pt idx="15">
                  <c:v>TEUSAQUILLO</c:v>
                </c:pt>
                <c:pt idx="16">
                  <c:v>TUNJUELITO</c:v>
                </c:pt>
                <c:pt idx="17">
                  <c:v>USAQUEN</c:v>
                </c:pt>
                <c:pt idx="18">
                  <c:v>USME</c:v>
                </c:pt>
              </c:strCache>
            </c:strRef>
          </c:cat>
          <c:val>
            <c:numRef>
              <c:f>'DETALLE CALCULO CATAST Y CCIAL'!$AC$10:$AC$28</c:f>
              <c:numCache>
                <c:formatCode>_(* #,##0.00_);_(* \(#,##0.00\);_(* "-"??_);_(@_)</c:formatCode>
                <c:ptCount val="19"/>
                <c:pt idx="0">
                  <c:v>24156</c:v>
                </c:pt>
                <c:pt idx="1">
                  <c:v>60684</c:v>
                </c:pt>
                <c:pt idx="2">
                  <c:v>144375</c:v>
                </c:pt>
                <c:pt idx="3">
                  <c:v>178629</c:v>
                </c:pt>
                <c:pt idx="4">
                  <c:v>140413</c:v>
                </c:pt>
                <c:pt idx="5">
                  <c:v>233376</c:v>
                </c:pt>
                <c:pt idx="6">
                  <c:v>168340</c:v>
                </c:pt>
                <c:pt idx="7">
                  <c:v>283507</c:v>
                </c:pt>
                <c:pt idx="8">
                  <c:v>15234</c:v>
                </c:pt>
                <c:pt idx="9">
                  <c:v>37938</c:v>
                </c:pt>
                <c:pt idx="10">
                  <c:v>73525</c:v>
                </c:pt>
                <c:pt idx="11">
                  <c:v>80576</c:v>
                </c:pt>
                <c:pt idx="12">
                  <c:v>90178</c:v>
                </c:pt>
                <c:pt idx="13">
                  <c:v>68500</c:v>
                </c:pt>
                <c:pt idx="14">
                  <c:v>505265</c:v>
                </c:pt>
                <c:pt idx="15">
                  <c:v>90281</c:v>
                </c:pt>
                <c:pt idx="16">
                  <c:v>33687</c:v>
                </c:pt>
                <c:pt idx="17">
                  <c:v>373401</c:v>
                </c:pt>
                <c:pt idx="18">
                  <c:v>86647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0-4135-A440-0803FF3A2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9833968"/>
        <c:axId val="1409853104"/>
      </c:barChart>
      <c:catAx>
        <c:axId val="140983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9853104"/>
        <c:crosses val="autoZero"/>
        <c:auto val="1"/>
        <c:lblAlgn val="ctr"/>
        <c:lblOffset val="100"/>
        <c:noMultiLvlLbl val="0"/>
      </c:catAx>
      <c:valAx>
        <c:axId val="140985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983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500" b="1"/>
              <a:t>Participación</a:t>
            </a:r>
            <a:r>
              <a:rPr lang="es-CO" sz="1500" b="1" baseline="0"/>
              <a:t> predios por grupo económico</a:t>
            </a:r>
            <a:endParaRPr lang="es-CO" sz="15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8.5925371239272574E-2"/>
          <c:y val="0.18194669882981815"/>
          <c:w val="0.43681628056628058"/>
          <c:h val="0.7675307027745789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EC-4724-9DAF-D02105B900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EC-4724-9DAF-D02105B900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EC-4724-9DAF-D02105B900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EC-4724-9DAF-D02105B900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EC-4724-9DAF-D02105B900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5EC-4724-9DAF-D02105B900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5EC-4724-9DAF-D02105B900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5EC-4724-9DAF-D02105B9006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5EC-4724-9DAF-D02105B90065}"/>
              </c:ext>
            </c:extLst>
          </c:dPt>
          <c:cat>
            <c:strRef>
              <c:f>'DETALLE CALCULO CATAST Y CCIAL'!$A$69:$A$77</c:f>
              <c:strCache>
                <c:ptCount val="9"/>
                <c:pt idx="0">
                  <c:v>BODEGAS</c:v>
                </c:pt>
                <c:pt idx="1">
                  <c:v>CLINICAS, HOSPITALES, CENTROS MEDICOS</c:v>
                </c:pt>
                <c:pt idx="2">
                  <c:v>COMERCIO</c:v>
                </c:pt>
                <c:pt idx="3">
                  <c:v>HOTELES</c:v>
                </c:pt>
                <c:pt idx="4">
                  <c:v>INDUSTRIA</c:v>
                </c:pt>
                <c:pt idx="5">
                  <c:v>OFICINAS</c:v>
                </c:pt>
                <c:pt idx="6">
                  <c:v>OTROS</c:v>
                </c:pt>
                <c:pt idx="7">
                  <c:v>RESIDENCIAL</c:v>
                </c:pt>
                <c:pt idx="8">
                  <c:v>UNIVERSIDADES Y COLEGIOS</c:v>
                </c:pt>
              </c:strCache>
            </c:strRef>
          </c:cat>
          <c:val>
            <c:numRef>
              <c:f>'DETALLE CALCULO CATAST Y CCIAL'!$C$69:$C$77</c:f>
              <c:numCache>
                <c:formatCode>0.00%</c:formatCode>
                <c:ptCount val="9"/>
                <c:pt idx="0">
                  <c:v>6.6106001684077733E-3</c:v>
                </c:pt>
                <c:pt idx="1">
                  <c:v>1.0116367985860888E-4</c:v>
                </c:pt>
                <c:pt idx="2">
                  <c:v>3.2247038730812375E-2</c:v>
                </c:pt>
                <c:pt idx="3">
                  <c:v>1.771108248112851E-3</c:v>
                </c:pt>
                <c:pt idx="4">
                  <c:v>2.2880844062138301E-3</c:v>
                </c:pt>
                <c:pt idx="5">
                  <c:v>2.569631853467385E-2</c:v>
                </c:pt>
                <c:pt idx="6">
                  <c:v>3.7729217558444342E-2</c:v>
                </c:pt>
                <c:pt idx="7">
                  <c:v>0.89205723781498358</c:v>
                </c:pt>
                <c:pt idx="8">
                  <c:v>1.4992308584928398E-3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466-BCC3-ED65394D1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125521401926372"/>
          <c:y val="0.13438932582240085"/>
          <c:w val="0.39391167346426048"/>
          <c:h val="0.865610674177599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219636</xdr:colOff>
      <xdr:row>65</xdr:row>
      <xdr:rowOff>152402</xdr:rowOff>
    </xdr:from>
    <xdr:to>
      <xdr:col>9</xdr:col>
      <xdr:colOff>457200</xdr:colOff>
      <xdr:row>81</xdr:row>
      <xdr:rowOff>65314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441848F-2073-4B5E-AFFC-44379ADF23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228596</xdr:colOff>
      <xdr:row>82</xdr:row>
      <xdr:rowOff>44824</xdr:rowOff>
    </xdr:from>
    <xdr:to>
      <xdr:col>9</xdr:col>
      <xdr:colOff>435427</xdr:colOff>
      <xdr:row>100</xdr:row>
      <xdr:rowOff>108857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1BCD9E91-17A1-45B2-93DE-CE7E8ABA99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99"/>
  <sheetViews>
    <sheetView tabSelected="1" zoomScale="70" zoomScaleNormal="70" workbookViewId="0">
      <selection activeCell="G60" sqref="G60"/>
    </sheetView>
  </sheetViews>
  <sheetFormatPr baseColWidth="10" defaultRowHeight="15" x14ac:dyDescent="0.25"/>
  <cols>
    <col min="1" max="1" width="37.28515625" customWidth="1"/>
    <col min="2" max="2" width="18.42578125" customWidth="1"/>
    <col min="3" max="3" width="18.28515625" customWidth="1"/>
    <col min="4" max="4" width="19.42578125" customWidth="1"/>
    <col min="5" max="5" width="15.28515625" customWidth="1"/>
    <col min="6" max="6" width="16.42578125" customWidth="1"/>
    <col min="7" max="7" width="19.5703125" customWidth="1"/>
    <col min="8" max="8" width="16.7109375" customWidth="1"/>
    <col min="9" max="9" width="16.42578125" customWidth="1"/>
    <col min="10" max="10" width="17.28515625" customWidth="1"/>
    <col min="11" max="11" width="11.7109375" customWidth="1"/>
    <col min="12" max="12" width="16.42578125" customWidth="1"/>
    <col min="13" max="13" width="17.28515625" customWidth="1"/>
    <col min="14" max="14" width="11.7109375" customWidth="1"/>
    <col min="15" max="15" width="16.42578125" customWidth="1"/>
    <col min="16" max="16" width="17.28515625" customWidth="1"/>
    <col min="17" max="17" width="11.7109375" customWidth="1"/>
    <col min="18" max="18" width="16.42578125" customWidth="1"/>
    <col min="19" max="19" width="17.28515625" customWidth="1"/>
    <col min="20" max="20" width="12.85546875" customWidth="1"/>
    <col min="21" max="21" width="16.42578125" customWidth="1"/>
    <col min="22" max="22" width="17.28515625" customWidth="1"/>
    <col min="23" max="23" width="14.28515625" customWidth="1"/>
    <col min="24" max="24" width="16.42578125" bestFit="1" customWidth="1"/>
    <col min="25" max="25" width="17.28515625" bestFit="1" customWidth="1"/>
    <col min="26" max="26" width="11.7109375" bestFit="1" customWidth="1"/>
    <col min="27" max="27" width="16.42578125" bestFit="1" customWidth="1"/>
    <col min="28" max="28" width="17.28515625" bestFit="1" customWidth="1"/>
    <col min="29" max="29" width="13.7109375" style="21" bestFit="1" customWidth="1"/>
    <col min="30" max="58" width="11.5703125" style="21"/>
  </cols>
  <sheetData>
    <row r="1" spans="1:58" s="21" customFormat="1" ht="22.5" x14ac:dyDescent="0.35">
      <c r="A1" s="48" t="s">
        <v>58</v>
      </c>
    </row>
    <row r="2" spans="1:58" s="21" customFormat="1" ht="22.5" x14ac:dyDescent="0.35">
      <c r="A2" s="48" t="s">
        <v>56</v>
      </c>
    </row>
    <row r="3" spans="1:58" s="21" customFormat="1" ht="22.5" x14ac:dyDescent="0.35">
      <c r="A3" s="49">
        <v>45007</v>
      </c>
    </row>
    <row r="4" spans="1:58" s="21" customFormat="1" ht="18.75" x14ac:dyDescent="0.3">
      <c r="A4" s="44"/>
    </row>
    <row r="5" spans="1:58" s="21" customFormat="1" ht="28.5" x14ac:dyDescent="0.45">
      <c r="B5" s="27"/>
      <c r="W5" s="66"/>
    </row>
    <row r="6" spans="1:58" s="21" customFormat="1" ht="27" customHeight="1" x14ac:dyDescent="0.35">
      <c r="B6" s="74" t="s">
        <v>65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58" s="42" customFormat="1" ht="18" customHeight="1" x14ac:dyDescent="0.25">
      <c r="A7" s="41"/>
      <c r="B7" s="75" t="s">
        <v>1</v>
      </c>
      <c r="C7" s="75"/>
      <c r="D7" s="75"/>
      <c r="E7" s="79" t="s">
        <v>2</v>
      </c>
      <c r="F7" s="79"/>
      <c r="G7" s="79"/>
      <c r="H7" s="79" t="s">
        <v>3</v>
      </c>
      <c r="I7" s="79"/>
      <c r="J7" s="79"/>
      <c r="K7" s="79" t="s">
        <v>19</v>
      </c>
      <c r="L7" s="79"/>
      <c r="M7" s="79"/>
      <c r="N7" s="79" t="s">
        <v>4</v>
      </c>
      <c r="O7" s="79"/>
      <c r="P7" s="79"/>
      <c r="Q7" s="79" t="s">
        <v>5</v>
      </c>
      <c r="R7" s="79"/>
      <c r="S7" s="79"/>
      <c r="T7" s="79" t="s">
        <v>6</v>
      </c>
      <c r="U7" s="79"/>
      <c r="V7" s="79"/>
      <c r="W7" s="79" t="s">
        <v>7</v>
      </c>
      <c r="X7" s="79"/>
      <c r="Y7" s="79"/>
      <c r="Z7" s="79" t="s">
        <v>8</v>
      </c>
      <c r="AA7" s="79"/>
      <c r="AB7" s="79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8" spans="1:58" s="42" customFormat="1" ht="14.65" customHeight="1" x14ac:dyDescent="0.25">
      <c r="A8" s="72" t="s">
        <v>54</v>
      </c>
      <c r="B8" s="72" t="s">
        <v>30</v>
      </c>
      <c r="C8" s="86" t="s">
        <v>34</v>
      </c>
      <c r="D8" s="87"/>
      <c r="E8" s="77" t="s">
        <v>30</v>
      </c>
      <c r="F8" s="80" t="s">
        <v>34</v>
      </c>
      <c r="G8" s="81"/>
      <c r="H8" s="77" t="s">
        <v>30</v>
      </c>
      <c r="I8" s="80" t="s">
        <v>34</v>
      </c>
      <c r="J8" s="81"/>
      <c r="K8" s="77" t="s">
        <v>30</v>
      </c>
      <c r="L8" s="80" t="s">
        <v>34</v>
      </c>
      <c r="M8" s="81"/>
      <c r="N8" s="77" t="s">
        <v>30</v>
      </c>
      <c r="O8" s="80" t="s">
        <v>34</v>
      </c>
      <c r="P8" s="81"/>
      <c r="Q8" s="77" t="s">
        <v>30</v>
      </c>
      <c r="R8" s="80" t="s">
        <v>34</v>
      </c>
      <c r="S8" s="81"/>
      <c r="T8" s="77" t="s">
        <v>30</v>
      </c>
      <c r="U8" s="80" t="s">
        <v>34</v>
      </c>
      <c r="V8" s="81"/>
      <c r="W8" s="77" t="s">
        <v>30</v>
      </c>
      <c r="X8" s="80" t="s">
        <v>34</v>
      </c>
      <c r="Y8" s="81"/>
      <c r="Z8" s="77" t="s">
        <v>30</v>
      </c>
      <c r="AA8" s="80" t="s">
        <v>34</v>
      </c>
      <c r="AB8" s="8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1:58" s="40" customFormat="1" x14ac:dyDescent="0.25">
      <c r="A9" s="73"/>
      <c r="B9" s="73"/>
      <c r="C9" s="39" t="s">
        <v>50</v>
      </c>
      <c r="D9" s="39" t="s">
        <v>57</v>
      </c>
      <c r="E9" s="78"/>
      <c r="F9" s="39" t="s">
        <v>50</v>
      </c>
      <c r="G9" s="39" t="s">
        <v>57</v>
      </c>
      <c r="H9" s="78"/>
      <c r="I9" s="39" t="s">
        <v>50</v>
      </c>
      <c r="J9" s="39" t="s">
        <v>57</v>
      </c>
      <c r="K9" s="78"/>
      <c r="L9" s="39" t="s">
        <v>50</v>
      </c>
      <c r="M9" s="39" t="s">
        <v>57</v>
      </c>
      <c r="N9" s="78"/>
      <c r="O9" s="39" t="s">
        <v>50</v>
      </c>
      <c r="P9" s="39" t="s">
        <v>57</v>
      </c>
      <c r="Q9" s="78"/>
      <c r="R9" s="39" t="s">
        <v>50</v>
      </c>
      <c r="S9" s="39" t="s">
        <v>57</v>
      </c>
      <c r="T9" s="78"/>
      <c r="U9" s="39" t="s">
        <v>50</v>
      </c>
      <c r="V9" s="39" t="s">
        <v>57</v>
      </c>
      <c r="W9" s="78"/>
      <c r="X9" s="39" t="s">
        <v>50</v>
      </c>
      <c r="Y9" s="39" t="s">
        <v>57</v>
      </c>
      <c r="Z9" s="78"/>
      <c r="AA9" s="39" t="s">
        <v>50</v>
      </c>
      <c r="AB9" s="39" t="s">
        <v>57</v>
      </c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</row>
    <row r="10" spans="1:58" x14ac:dyDescent="0.25">
      <c r="A10" s="22" t="s">
        <v>24</v>
      </c>
      <c r="B10" s="23">
        <v>516</v>
      </c>
      <c r="C10" s="23">
        <v>2660261</v>
      </c>
      <c r="D10" s="23">
        <v>3128821</v>
      </c>
      <c r="E10" s="2">
        <v>12</v>
      </c>
      <c r="F10" s="2">
        <v>1815155.3083333333</v>
      </c>
      <c r="G10" s="2">
        <v>2135476.75</v>
      </c>
      <c r="H10" s="2">
        <v>2220</v>
      </c>
      <c r="I10" s="2">
        <v>2840861</v>
      </c>
      <c r="J10" s="2">
        <v>3464083</v>
      </c>
      <c r="K10" s="2"/>
      <c r="L10" s="2"/>
      <c r="M10" s="2"/>
      <c r="N10" s="2">
        <v>325</v>
      </c>
      <c r="O10" s="2">
        <v>2300492</v>
      </c>
      <c r="P10" s="2">
        <v>2755120</v>
      </c>
      <c r="Q10" s="2">
        <v>364</v>
      </c>
      <c r="R10" s="2">
        <v>2538589</v>
      </c>
      <c r="S10" s="2">
        <v>3054551</v>
      </c>
      <c r="T10" s="2">
        <v>299</v>
      </c>
      <c r="U10" s="2">
        <v>2122644</v>
      </c>
      <c r="V10" s="2">
        <v>2598488</v>
      </c>
      <c r="W10" s="2">
        <v>20337</v>
      </c>
      <c r="X10" s="2">
        <v>2218795</v>
      </c>
      <c r="Y10" s="2">
        <v>2871532</v>
      </c>
      <c r="Z10" s="2">
        <v>83</v>
      </c>
      <c r="AA10" s="2">
        <v>2237600</v>
      </c>
      <c r="AB10" s="2">
        <v>2722951</v>
      </c>
      <c r="AC10" s="31">
        <f>B10+E10+H10+K10+N10+Q10+T10+W10+Z10</f>
        <v>24156</v>
      </c>
    </row>
    <row r="11" spans="1:58" x14ac:dyDescent="0.25">
      <c r="A11" s="22" t="s">
        <v>21</v>
      </c>
      <c r="B11" s="23">
        <v>1956</v>
      </c>
      <c r="C11" s="23">
        <v>3270975.012117777</v>
      </c>
      <c r="D11" s="23">
        <v>3839155.8578457446</v>
      </c>
      <c r="E11" s="2">
        <v>26</v>
      </c>
      <c r="F11" s="2">
        <v>2655400</v>
      </c>
      <c r="G11" s="2">
        <v>3124000</v>
      </c>
      <c r="H11" s="2">
        <v>3573</v>
      </c>
      <c r="I11" s="2">
        <v>2754325</v>
      </c>
      <c r="J11" s="2">
        <v>3354567</v>
      </c>
      <c r="K11" s="2">
        <v>28</v>
      </c>
      <c r="L11" s="2">
        <v>2887875</v>
      </c>
      <c r="M11" s="2">
        <v>3397500</v>
      </c>
      <c r="N11" s="2">
        <v>583</v>
      </c>
      <c r="O11" s="2">
        <v>2934457</v>
      </c>
      <c r="P11" s="2">
        <v>3510878</v>
      </c>
      <c r="Q11" s="2">
        <v>3832</v>
      </c>
      <c r="R11" s="2">
        <v>2826973</v>
      </c>
      <c r="S11" s="2">
        <v>3418716</v>
      </c>
      <c r="T11" s="2">
        <v>1441</v>
      </c>
      <c r="U11" s="2">
        <v>2618021</v>
      </c>
      <c r="V11" s="2">
        <v>3167730</v>
      </c>
      <c r="W11" s="67">
        <v>49088</v>
      </c>
      <c r="X11" s="2">
        <v>2406686</v>
      </c>
      <c r="Y11" s="2">
        <v>3031979</v>
      </c>
      <c r="Z11" s="2">
        <v>157</v>
      </c>
      <c r="AA11" s="2">
        <v>3056342</v>
      </c>
      <c r="AB11" s="2">
        <v>3645736</v>
      </c>
      <c r="AC11" s="31">
        <f t="shared" ref="AC11:AC28" si="0">B11+E11+H11+K11+N11+Q11+T11+W11+Z11</f>
        <v>60684</v>
      </c>
    </row>
    <row r="12" spans="1:58" x14ac:dyDescent="0.25">
      <c r="A12" s="22" t="s">
        <v>13</v>
      </c>
      <c r="B12" s="23">
        <v>383</v>
      </c>
      <c r="C12" s="23">
        <v>1761774</v>
      </c>
      <c r="D12" s="23">
        <v>2001485</v>
      </c>
      <c r="E12" s="2">
        <v>5</v>
      </c>
      <c r="F12" s="2">
        <v>905930</v>
      </c>
      <c r="G12" s="2">
        <v>1065800</v>
      </c>
      <c r="H12" s="2">
        <v>1933</v>
      </c>
      <c r="I12" s="2">
        <v>1308975</v>
      </c>
      <c r="J12" s="2">
        <v>1583993</v>
      </c>
      <c r="K12" s="2">
        <v>1</v>
      </c>
      <c r="L12" s="2">
        <v>2890000</v>
      </c>
      <c r="M12" s="2">
        <v>3400000</v>
      </c>
      <c r="N12" s="2">
        <v>221</v>
      </c>
      <c r="O12" s="2">
        <v>1242031</v>
      </c>
      <c r="P12" s="2">
        <v>1467074</v>
      </c>
      <c r="Q12" s="2">
        <v>157</v>
      </c>
      <c r="R12" s="2">
        <v>1597714</v>
      </c>
      <c r="S12" s="2">
        <v>1902196</v>
      </c>
      <c r="T12" s="2">
        <v>1385</v>
      </c>
      <c r="U12" s="2">
        <v>1604094</v>
      </c>
      <c r="V12" s="2">
        <v>1941144</v>
      </c>
      <c r="W12" s="2">
        <v>140041</v>
      </c>
      <c r="X12" s="2">
        <v>1330512</v>
      </c>
      <c r="Y12" s="2">
        <v>1766231</v>
      </c>
      <c r="Z12" s="2">
        <v>249</v>
      </c>
      <c r="AA12" s="2">
        <v>1240049</v>
      </c>
      <c r="AB12" s="2">
        <v>1460984</v>
      </c>
      <c r="AC12" s="31">
        <f t="shared" si="0"/>
        <v>144375</v>
      </c>
    </row>
    <row r="13" spans="1:58" x14ac:dyDescent="0.25">
      <c r="A13" s="22" t="s">
        <v>9</v>
      </c>
      <c r="B13" s="23">
        <v>90</v>
      </c>
      <c r="C13" s="23">
        <v>5308558</v>
      </c>
      <c r="D13" s="23">
        <v>6184428</v>
      </c>
      <c r="E13" s="2">
        <v>31</v>
      </c>
      <c r="F13" s="2">
        <v>4191358.2258064514</v>
      </c>
      <c r="G13" s="2">
        <v>4931009.6774193551</v>
      </c>
      <c r="H13" s="2">
        <v>8403</v>
      </c>
      <c r="I13" s="2">
        <v>5134636</v>
      </c>
      <c r="J13" s="2">
        <v>6240701</v>
      </c>
      <c r="K13" s="2">
        <v>2236</v>
      </c>
      <c r="L13" s="2">
        <v>5856081</v>
      </c>
      <c r="M13" s="2">
        <v>7072422</v>
      </c>
      <c r="N13" s="2">
        <v>15</v>
      </c>
      <c r="O13" s="2">
        <v>3112015</v>
      </c>
      <c r="P13" s="2">
        <v>3723939</v>
      </c>
      <c r="Q13" s="2">
        <v>21291</v>
      </c>
      <c r="R13" s="2">
        <v>4925479</v>
      </c>
      <c r="S13" s="2">
        <v>5929779</v>
      </c>
      <c r="T13" s="2">
        <v>8915</v>
      </c>
      <c r="U13" s="2">
        <v>4879663</v>
      </c>
      <c r="V13" s="2">
        <v>5866905</v>
      </c>
      <c r="W13" s="2">
        <v>137387</v>
      </c>
      <c r="X13" s="2">
        <v>4038245</v>
      </c>
      <c r="Y13" s="2">
        <v>4875285</v>
      </c>
      <c r="Z13" s="2">
        <v>261</v>
      </c>
      <c r="AA13" s="2">
        <v>4857247</v>
      </c>
      <c r="AB13" s="2">
        <v>5909471</v>
      </c>
      <c r="AC13" s="31">
        <f t="shared" si="0"/>
        <v>178629</v>
      </c>
    </row>
    <row r="14" spans="1:58" x14ac:dyDescent="0.25">
      <c r="A14" s="22" t="s">
        <v>18</v>
      </c>
      <c r="B14" s="23">
        <v>279</v>
      </c>
      <c r="C14" s="23">
        <v>1197415</v>
      </c>
      <c r="D14" s="23">
        <v>1360471</v>
      </c>
      <c r="E14" s="2">
        <v>30</v>
      </c>
      <c r="F14" s="2">
        <v>1232216.6666666667</v>
      </c>
      <c r="G14" s="2">
        <v>1449666.6666666667</v>
      </c>
      <c r="H14" s="2">
        <v>1911</v>
      </c>
      <c r="I14" s="2">
        <v>2372841</v>
      </c>
      <c r="J14" s="2">
        <v>2850981</v>
      </c>
      <c r="K14" s="2">
        <v>2</v>
      </c>
      <c r="L14" s="2">
        <v>860361.5</v>
      </c>
      <c r="M14" s="2">
        <v>1012190</v>
      </c>
      <c r="N14" s="2">
        <v>160</v>
      </c>
      <c r="O14" s="2">
        <v>1067907</v>
      </c>
      <c r="P14" s="2">
        <v>1266579</v>
      </c>
      <c r="Q14" s="2">
        <v>134</v>
      </c>
      <c r="R14" s="2">
        <v>1228971</v>
      </c>
      <c r="S14" s="2">
        <v>1608850</v>
      </c>
      <c r="T14" s="2">
        <v>739</v>
      </c>
      <c r="U14" s="2">
        <v>1035707</v>
      </c>
      <c r="V14" s="2">
        <v>1296333</v>
      </c>
      <c r="W14" s="2">
        <v>136844</v>
      </c>
      <c r="X14" s="2">
        <v>1040388</v>
      </c>
      <c r="Y14" s="2">
        <v>1427508</v>
      </c>
      <c r="Z14" s="2">
        <v>314</v>
      </c>
      <c r="AA14" s="2">
        <v>891387</v>
      </c>
      <c r="AB14" s="2">
        <v>1048690</v>
      </c>
      <c r="AC14" s="31">
        <f t="shared" si="0"/>
        <v>140413</v>
      </c>
    </row>
    <row r="15" spans="1:58" x14ac:dyDescent="0.25">
      <c r="A15" s="22" t="s">
        <v>16</v>
      </c>
      <c r="B15" s="23">
        <v>2216</v>
      </c>
      <c r="C15" s="23">
        <v>2424220</v>
      </c>
      <c r="D15" s="23">
        <v>2864352</v>
      </c>
      <c r="E15" s="2">
        <v>18</v>
      </c>
      <c r="F15" s="2">
        <v>2310205.5555555555</v>
      </c>
      <c r="G15" s="2">
        <v>2717888.888888889</v>
      </c>
      <c r="H15" s="2">
        <v>5346</v>
      </c>
      <c r="I15" s="2">
        <v>2679886</v>
      </c>
      <c r="J15" s="2">
        <v>3269575</v>
      </c>
      <c r="K15" s="2">
        <v>26</v>
      </c>
      <c r="L15" s="2">
        <v>2972060</v>
      </c>
      <c r="M15" s="2">
        <v>3594800</v>
      </c>
      <c r="N15" s="2">
        <v>679</v>
      </c>
      <c r="O15" s="2">
        <v>2048826</v>
      </c>
      <c r="P15" s="2">
        <v>2479197</v>
      </c>
      <c r="Q15" s="2">
        <v>1671</v>
      </c>
      <c r="R15" s="2">
        <v>3056379</v>
      </c>
      <c r="S15" s="2">
        <v>3715982</v>
      </c>
      <c r="T15" s="2">
        <v>6230</v>
      </c>
      <c r="U15" s="2">
        <v>2049214</v>
      </c>
      <c r="V15" s="2">
        <v>2463930</v>
      </c>
      <c r="W15" s="2">
        <v>216846</v>
      </c>
      <c r="X15" s="2">
        <v>1961802</v>
      </c>
      <c r="Y15" s="2">
        <v>2547534</v>
      </c>
      <c r="Z15" s="2">
        <v>344</v>
      </c>
      <c r="AA15" s="2">
        <v>1989999</v>
      </c>
      <c r="AB15" s="2">
        <v>2382513</v>
      </c>
      <c r="AC15" s="31">
        <f t="shared" si="0"/>
        <v>233376</v>
      </c>
    </row>
    <row r="16" spans="1:58" x14ac:dyDescent="0.25">
      <c r="A16" s="22" t="s">
        <v>15</v>
      </c>
      <c r="B16" s="23">
        <v>2168</v>
      </c>
      <c r="C16" s="23">
        <v>2031843</v>
      </c>
      <c r="D16" s="23">
        <v>2404446</v>
      </c>
      <c r="E16" s="2">
        <v>1</v>
      </c>
      <c r="F16" s="2">
        <v>1224000</v>
      </c>
      <c r="G16" s="2">
        <v>1440000</v>
      </c>
      <c r="H16" s="2">
        <v>4205</v>
      </c>
      <c r="I16" s="2">
        <v>2583717</v>
      </c>
      <c r="J16" s="2">
        <v>3131941</v>
      </c>
      <c r="K16" s="2">
        <v>277</v>
      </c>
      <c r="L16" s="2">
        <v>4301801</v>
      </c>
      <c r="M16" s="2">
        <v>5231590</v>
      </c>
      <c r="N16" s="2">
        <v>415</v>
      </c>
      <c r="O16" s="2">
        <v>1610116</v>
      </c>
      <c r="P16" s="2">
        <v>1946480</v>
      </c>
      <c r="Q16" s="2">
        <v>2704</v>
      </c>
      <c r="R16" s="2">
        <v>2281532</v>
      </c>
      <c r="S16" s="2">
        <v>2770741</v>
      </c>
      <c r="T16" s="2">
        <v>7658</v>
      </c>
      <c r="U16" s="2">
        <v>2272417</v>
      </c>
      <c r="V16" s="2">
        <v>2739207</v>
      </c>
      <c r="W16" s="2">
        <v>150758</v>
      </c>
      <c r="X16" s="2">
        <v>1946979</v>
      </c>
      <c r="Y16" s="2">
        <v>2506096</v>
      </c>
      <c r="Z16" s="2">
        <v>154</v>
      </c>
      <c r="AA16" s="2">
        <v>2013383</v>
      </c>
      <c r="AB16" s="2">
        <v>2434569</v>
      </c>
      <c r="AC16" s="31">
        <f t="shared" si="0"/>
        <v>168340</v>
      </c>
    </row>
    <row r="17" spans="1:29" x14ac:dyDescent="0.25">
      <c r="A17" s="22" t="s">
        <v>14</v>
      </c>
      <c r="B17" s="23">
        <v>1812</v>
      </c>
      <c r="C17" s="23">
        <v>2225514</v>
      </c>
      <c r="D17" s="23">
        <v>2605300</v>
      </c>
      <c r="E17" s="2">
        <v>35</v>
      </c>
      <c r="F17" s="2">
        <v>2331355.2771428567</v>
      </c>
      <c r="G17" s="2">
        <v>2742770.9142857143</v>
      </c>
      <c r="H17" s="2">
        <v>4612</v>
      </c>
      <c r="I17" s="2">
        <v>2706553</v>
      </c>
      <c r="J17" s="2">
        <v>3230188</v>
      </c>
      <c r="K17" s="2">
        <v>8</v>
      </c>
      <c r="L17" s="2">
        <v>2860250</v>
      </c>
      <c r="M17" s="2">
        <v>3365000</v>
      </c>
      <c r="N17" s="2">
        <v>816</v>
      </c>
      <c r="O17" s="2">
        <v>2070687</v>
      </c>
      <c r="P17" s="2">
        <v>2490139</v>
      </c>
      <c r="Q17" s="2">
        <v>987</v>
      </c>
      <c r="R17" s="2">
        <v>1949624</v>
      </c>
      <c r="S17" s="2">
        <v>2345930</v>
      </c>
      <c r="T17" s="2">
        <v>6972</v>
      </c>
      <c r="U17" s="2">
        <v>1700631</v>
      </c>
      <c r="V17" s="2">
        <v>2072426</v>
      </c>
      <c r="W17" s="2">
        <v>267850</v>
      </c>
      <c r="X17" s="2">
        <v>1822401</v>
      </c>
      <c r="Y17" s="2">
        <v>2384680</v>
      </c>
      <c r="Z17" s="2">
        <v>415</v>
      </c>
      <c r="AA17" s="2">
        <v>2016232</v>
      </c>
      <c r="AB17" s="2">
        <v>2416753</v>
      </c>
      <c r="AC17" s="31">
        <f t="shared" si="0"/>
        <v>283507</v>
      </c>
    </row>
    <row r="18" spans="1:29" x14ac:dyDescent="0.25">
      <c r="A18" s="22" t="s">
        <v>26</v>
      </c>
      <c r="B18" s="23">
        <v>44</v>
      </c>
      <c r="C18" s="23">
        <v>1805420</v>
      </c>
      <c r="D18" s="23">
        <v>2076109</v>
      </c>
      <c r="E18" s="2"/>
      <c r="F18" s="2"/>
      <c r="G18" s="2"/>
      <c r="H18" s="2">
        <v>1995</v>
      </c>
      <c r="I18" s="2">
        <v>3305819</v>
      </c>
      <c r="J18" s="2">
        <v>3958476</v>
      </c>
      <c r="K18" s="2">
        <v>37</v>
      </c>
      <c r="L18" s="2">
        <v>2551826.6959459502</v>
      </c>
      <c r="M18" s="2">
        <v>3002149.054054054</v>
      </c>
      <c r="N18" s="2">
        <v>16</v>
      </c>
      <c r="O18" s="2">
        <v>2859383</v>
      </c>
      <c r="P18" s="2">
        <v>3483667</v>
      </c>
      <c r="Q18" s="2">
        <v>3849</v>
      </c>
      <c r="R18" s="2">
        <v>2504573</v>
      </c>
      <c r="S18" s="2">
        <v>3029497</v>
      </c>
      <c r="T18" s="2">
        <v>587</v>
      </c>
      <c r="U18" s="2">
        <v>1991997</v>
      </c>
      <c r="V18" s="2">
        <v>2389216</v>
      </c>
      <c r="W18" s="2">
        <v>8583</v>
      </c>
      <c r="X18" s="2">
        <v>1918884</v>
      </c>
      <c r="Y18" s="2">
        <v>2459898</v>
      </c>
      <c r="Z18" s="2">
        <v>123</v>
      </c>
      <c r="AA18" s="2">
        <v>2218322</v>
      </c>
      <c r="AB18" s="2">
        <v>2610223</v>
      </c>
      <c r="AC18" s="31">
        <f t="shared" si="0"/>
        <v>15234</v>
      </c>
    </row>
    <row r="19" spans="1:29" x14ac:dyDescent="0.25">
      <c r="A19" s="22" t="s">
        <v>23</v>
      </c>
      <c r="B19" s="23">
        <v>1906</v>
      </c>
      <c r="C19" s="23">
        <v>2963514</v>
      </c>
      <c r="D19" s="23">
        <v>3478843</v>
      </c>
      <c r="E19" s="2">
        <v>11</v>
      </c>
      <c r="F19" s="2">
        <v>2264863.6363636362</v>
      </c>
      <c r="G19" s="2">
        <v>2664545.4545454546</v>
      </c>
      <c r="H19" s="2">
        <v>10189</v>
      </c>
      <c r="I19" s="2">
        <v>4379123</v>
      </c>
      <c r="J19" s="2">
        <v>5093308</v>
      </c>
      <c r="K19" s="2">
        <v>7</v>
      </c>
      <c r="L19" s="2">
        <v>2491714.2857142859</v>
      </c>
      <c r="M19" s="2">
        <v>2931428.5714285714</v>
      </c>
      <c r="N19" s="2">
        <v>331</v>
      </c>
      <c r="O19" s="2">
        <v>2600710</v>
      </c>
      <c r="P19" s="2">
        <v>3105710</v>
      </c>
      <c r="Q19" s="2">
        <v>2448</v>
      </c>
      <c r="R19" s="2">
        <v>2892739</v>
      </c>
      <c r="S19" s="2">
        <v>3487460</v>
      </c>
      <c r="T19" s="2">
        <v>1012</v>
      </c>
      <c r="U19" s="2">
        <v>2217074</v>
      </c>
      <c r="V19" s="2">
        <v>2654552</v>
      </c>
      <c r="W19" s="2">
        <v>21985</v>
      </c>
      <c r="X19" s="2">
        <v>2361796</v>
      </c>
      <c r="Y19" s="2">
        <v>2980663</v>
      </c>
      <c r="Z19" s="2">
        <v>49</v>
      </c>
      <c r="AA19" s="2">
        <v>1536505</v>
      </c>
      <c r="AB19" s="2">
        <v>1807652</v>
      </c>
      <c r="AC19" s="31">
        <f t="shared" si="0"/>
        <v>37938</v>
      </c>
    </row>
    <row r="20" spans="1:29" x14ac:dyDescent="0.25">
      <c r="A20" s="22" t="s">
        <v>25</v>
      </c>
      <c r="B20" s="23">
        <v>2183</v>
      </c>
      <c r="C20" s="23">
        <v>2442219</v>
      </c>
      <c r="D20" s="23">
        <v>2863577</v>
      </c>
      <c r="E20" s="2">
        <v>4</v>
      </c>
      <c r="F20" s="2">
        <v>2135625</v>
      </c>
      <c r="G20" s="2">
        <v>2512500</v>
      </c>
      <c r="H20" s="2">
        <v>5906</v>
      </c>
      <c r="I20" s="2">
        <v>3319296</v>
      </c>
      <c r="J20" s="2">
        <v>3969658</v>
      </c>
      <c r="K20" s="2">
        <v>182</v>
      </c>
      <c r="L20" s="2">
        <v>3231660</v>
      </c>
      <c r="M20" s="2">
        <v>3900867</v>
      </c>
      <c r="N20" s="2">
        <v>1176</v>
      </c>
      <c r="O20" s="2">
        <v>2265024</v>
      </c>
      <c r="P20" s="2">
        <v>2728418</v>
      </c>
      <c r="Q20" s="2">
        <v>2175</v>
      </c>
      <c r="R20" s="2">
        <v>2507954</v>
      </c>
      <c r="S20" s="2">
        <v>3047435</v>
      </c>
      <c r="T20" s="2">
        <v>1235</v>
      </c>
      <c r="U20" s="2">
        <v>1907764</v>
      </c>
      <c r="V20" s="2">
        <v>2295758</v>
      </c>
      <c r="W20" s="2">
        <v>60541</v>
      </c>
      <c r="X20" s="2">
        <v>2062328</v>
      </c>
      <c r="Y20" s="2">
        <v>2679679</v>
      </c>
      <c r="Z20" s="2">
        <v>123</v>
      </c>
      <c r="AA20" s="2">
        <v>1921046</v>
      </c>
      <c r="AB20" s="2">
        <v>2302407</v>
      </c>
      <c r="AC20" s="31">
        <f t="shared" si="0"/>
        <v>73525</v>
      </c>
    </row>
    <row r="21" spans="1:29" x14ac:dyDescent="0.25">
      <c r="A21" s="22" t="s">
        <v>27</v>
      </c>
      <c r="B21" s="23">
        <v>590</v>
      </c>
      <c r="C21" s="23">
        <v>1944869</v>
      </c>
      <c r="D21" s="23">
        <v>2256720</v>
      </c>
      <c r="E21" s="2">
        <v>7</v>
      </c>
      <c r="F21" s="2">
        <v>1981637.0571428572</v>
      </c>
      <c r="G21" s="2">
        <v>2331337.7742857141</v>
      </c>
      <c r="H21" s="2">
        <v>1244</v>
      </c>
      <c r="I21" s="2">
        <v>1800540</v>
      </c>
      <c r="J21" s="2">
        <v>2187079</v>
      </c>
      <c r="K21" s="2"/>
      <c r="L21" s="2"/>
      <c r="M21" s="2"/>
      <c r="N21" s="2">
        <v>239</v>
      </c>
      <c r="O21" s="2">
        <v>1819379</v>
      </c>
      <c r="P21" s="2">
        <v>2187559</v>
      </c>
      <c r="Q21" s="2">
        <v>172</v>
      </c>
      <c r="R21" s="2">
        <v>1705914</v>
      </c>
      <c r="S21" s="2">
        <v>2041159</v>
      </c>
      <c r="T21" s="2">
        <v>748</v>
      </c>
      <c r="U21" s="2">
        <v>1525913</v>
      </c>
      <c r="V21" s="2">
        <v>1867062</v>
      </c>
      <c r="W21" s="2">
        <v>77367</v>
      </c>
      <c r="X21" s="2">
        <v>1304103</v>
      </c>
      <c r="Y21" s="2">
        <v>1755149</v>
      </c>
      <c r="Z21" s="2">
        <v>209</v>
      </c>
      <c r="AA21" s="2">
        <v>1372390</v>
      </c>
      <c r="AB21" s="2">
        <v>1619370</v>
      </c>
      <c r="AC21" s="31">
        <f t="shared" si="0"/>
        <v>80576</v>
      </c>
    </row>
    <row r="22" spans="1:29" x14ac:dyDescent="0.25">
      <c r="A22" s="22" t="s">
        <v>11</v>
      </c>
      <c r="B22" s="23">
        <v>379</v>
      </c>
      <c r="C22" s="23">
        <v>1496982</v>
      </c>
      <c r="D22" s="23">
        <v>1744188</v>
      </c>
      <c r="E22" s="2">
        <v>9</v>
      </c>
      <c r="F22" s="2">
        <v>1242672.0444444446</v>
      </c>
      <c r="G22" s="2">
        <v>1461967.111111111</v>
      </c>
      <c r="H22" s="2">
        <v>1453</v>
      </c>
      <c r="I22" s="2">
        <v>1598535</v>
      </c>
      <c r="J22" s="2">
        <v>1945171</v>
      </c>
      <c r="K22" s="2"/>
      <c r="L22" s="2"/>
      <c r="M22" s="2"/>
      <c r="N22" s="2">
        <v>115</v>
      </c>
      <c r="O22" s="2">
        <v>1269016</v>
      </c>
      <c r="P22" s="2">
        <v>1511699</v>
      </c>
      <c r="Q22" s="2">
        <v>123</v>
      </c>
      <c r="R22" s="2">
        <v>1843894</v>
      </c>
      <c r="S22" s="2">
        <v>2222654</v>
      </c>
      <c r="T22" s="2">
        <v>636</v>
      </c>
      <c r="U22" s="2">
        <v>1446266</v>
      </c>
      <c r="V22" s="2">
        <v>1736003</v>
      </c>
      <c r="W22" s="2">
        <v>87281</v>
      </c>
      <c r="X22" s="2">
        <v>926219</v>
      </c>
      <c r="Y22" s="2">
        <v>1245847</v>
      </c>
      <c r="Z22" s="2">
        <v>182</v>
      </c>
      <c r="AA22" s="2">
        <v>576113</v>
      </c>
      <c r="AB22" s="2">
        <v>677780</v>
      </c>
      <c r="AC22" s="31">
        <f t="shared" si="0"/>
        <v>90178</v>
      </c>
    </row>
    <row r="23" spans="1:29" x14ac:dyDescent="0.25">
      <c r="A23" s="22" t="s">
        <v>10</v>
      </c>
      <c r="B23" s="23">
        <v>182</v>
      </c>
      <c r="C23" s="23">
        <v>3027331</v>
      </c>
      <c r="D23" s="23">
        <v>3544066</v>
      </c>
      <c r="E23" s="2">
        <v>3</v>
      </c>
      <c r="F23" s="2">
        <v>1836000</v>
      </c>
      <c r="G23" s="2">
        <v>2160000</v>
      </c>
      <c r="H23" s="2">
        <v>9163</v>
      </c>
      <c r="I23" s="2">
        <v>5976712</v>
      </c>
      <c r="J23" s="2">
        <v>7195787</v>
      </c>
      <c r="K23" s="2">
        <v>214</v>
      </c>
      <c r="L23" s="2">
        <v>3301719</v>
      </c>
      <c r="M23" s="2">
        <v>3970796</v>
      </c>
      <c r="N23" s="2">
        <v>65</v>
      </c>
      <c r="O23" s="2">
        <v>2307686</v>
      </c>
      <c r="P23" s="2">
        <v>2800649</v>
      </c>
      <c r="Q23" s="2">
        <v>10033</v>
      </c>
      <c r="R23" s="2">
        <v>3667627</v>
      </c>
      <c r="S23" s="2">
        <v>4341553</v>
      </c>
      <c r="T23" s="2">
        <v>2960</v>
      </c>
      <c r="U23" s="2">
        <v>3502276</v>
      </c>
      <c r="V23" s="2">
        <v>4139256</v>
      </c>
      <c r="W23" s="2">
        <v>45722</v>
      </c>
      <c r="X23" s="2">
        <v>3954701</v>
      </c>
      <c r="Y23" s="2">
        <v>4923935</v>
      </c>
      <c r="Z23" s="2">
        <v>158</v>
      </c>
      <c r="AA23" s="2">
        <v>2232160</v>
      </c>
      <c r="AB23" s="2">
        <v>2714298</v>
      </c>
      <c r="AC23" s="31">
        <f t="shared" si="0"/>
        <v>68500</v>
      </c>
    </row>
    <row r="24" spans="1:29" x14ac:dyDescent="0.25">
      <c r="A24" s="22" t="s">
        <v>17</v>
      </c>
      <c r="B24" s="23">
        <v>1433</v>
      </c>
      <c r="C24" s="23">
        <v>2676610</v>
      </c>
      <c r="D24" s="23">
        <v>3140845</v>
      </c>
      <c r="E24" s="2">
        <v>15</v>
      </c>
      <c r="F24" s="2">
        <v>2862550</v>
      </c>
      <c r="G24" s="2">
        <v>3523000</v>
      </c>
      <c r="H24" s="2">
        <v>9535</v>
      </c>
      <c r="I24" s="2">
        <v>2359426</v>
      </c>
      <c r="J24" s="2">
        <v>2861775</v>
      </c>
      <c r="K24" s="2">
        <v>7</v>
      </c>
      <c r="L24" s="2">
        <v>2665357.1428571427</v>
      </c>
      <c r="M24" s="2">
        <v>3135714.2857142859</v>
      </c>
      <c r="N24" s="2">
        <v>258</v>
      </c>
      <c r="O24" s="2">
        <v>2346769</v>
      </c>
      <c r="P24" s="2">
        <v>2854956</v>
      </c>
      <c r="Q24" s="2">
        <v>3956</v>
      </c>
      <c r="R24" s="2">
        <v>2304140</v>
      </c>
      <c r="S24" s="2">
        <v>2780571</v>
      </c>
      <c r="T24" s="2">
        <v>30709</v>
      </c>
      <c r="U24" s="2">
        <v>1569737</v>
      </c>
      <c r="V24" s="2">
        <v>1902427</v>
      </c>
      <c r="W24" s="2">
        <v>458807</v>
      </c>
      <c r="X24" s="2">
        <v>1888167</v>
      </c>
      <c r="Y24" s="2">
        <v>2447989</v>
      </c>
      <c r="Z24" s="2">
        <v>545</v>
      </c>
      <c r="AA24" s="2">
        <v>1450560</v>
      </c>
      <c r="AB24" s="2">
        <v>1730934</v>
      </c>
      <c r="AC24" s="31">
        <f t="shared" si="0"/>
        <v>505265</v>
      </c>
    </row>
    <row r="25" spans="1:29" x14ac:dyDescent="0.25">
      <c r="A25" s="22" t="s">
        <v>22</v>
      </c>
      <c r="B25" s="23">
        <v>217</v>
      </c>
      <c r="C25" s="23">
        <v>2892403</v>
      </c>
      <c r="D25" s="23">
        <v>3331222</v>
      </c>
      <c r="E25" s="2">
        <v>28</v>
      </c>
      <c r="F25" s="2">
        <v>3027367</v>
      </c>
      <c r="G25" s="2">
        <v>3705962</v>
      </c>
      <c r="H25" s="2">
        <v>3662</v>
      </c>
      <c r="I25" s="2">
        <v>3959440</v>
      </c>
      <c r="J25" s="2">
        <v>4841134</v>
      </c>
      <c r="K25" s="2">
        <v>836</v>
      </c>
      <c r="L25" s="2">
        <v>4168839</v>
      </c>
      <c r="M25" s="2">
        <v>5061434</v>
      </c>
      <c r="N25" s="2">
        <v>60</v>
      </c>
      <c r="O25" s="2">
        <v>3305782</v>
      </c>
      <c r="P25" s="2">
        <v>3134006</v>
      </c>
      <c r="Q25" s="2">
        <v>3816</v>
      </c>
      <c r="R25" s="2">
        <v>3078459</v>
      </c>
      <c r="S25" s="2">
        <v>3707237</v>
      </c>
      <c r="T25" s="2">
        <v>4444</v>
      </c>
      <c r="U25" s="2">
        <v>2984656</v>
      </c>
      <c r="V25" s="2">
        <v>3583561</v>
      </c>
      <c r="W25" s="2">
        <v>76993</v>
      </c>
      <c r="X25" s="2">
        <v>2951990</v>
      </c>
      <c r="Y25" s="2">
        <v>3659910</v>
      </c>
      <c r="Z25" s="2">
        <v>225</v>
      </c>
      <c r="AA25" s="2">
        <v>2532799</v>
      </c>
      <c r="AB25" s="2">
        <v>3029776</v>
      </c>
      <c r="AC25" s="31">
        <f t="shared" si="0"/>
        <v>90281</v>
      </c>
    </row>
    <row r="26" spans="1:29" x14ac:dyDescent="0.25">
      <c r="A26" s="22" t="s">
        <v>20</v>
      </c>
      <c r="B26" s="23">
        <v>338</v>
      </c>
      <c r="C26" s="23">
        <v>1702743</v>
      </c>
      <c r="D26" s="23">
        <v>1970543</v>
      </c>
      <c r="E26" s="2">
        <v>4</v>
      </c>
      <c r="F26" s="2">
        <v>580380</v>
      </c>
      <c r="G26" s="2">
        <v>682800</v>
      </c>
      <c r="H26" s="2">
        <v>1030</v>
      </c>
      <c r="I26" s="2">
        <v>2372066</v>
      </c>
      <c r="J26" s="2">
        <v>2887327</v>
      </c>
      <c r="K26" s="2"/>
      <c r="L26" s="2"/>
      <c r="M26" s="2"/>
      <c r="N26" s="2">
        <v>439</v>
      </c>
      <c r="O26" s="2">
        <v>1310088</v>
      </c>
      <c r="P26" s="2">
        <v>1566510</v>
      </c>
      <c r="Q26" s="2">
        <v>191</v>
      </c>
      <c r="R26" s="2">
        <v>1908393</v>
      </c>
      <c r="S26" s="2">
        <v>2281738</v>
      </c>
      <c r="T26" s="2">
        <v>207</v>
      </c>
      <c r="U26" s="2">
        <v>1628552</v>
      </c>
      <c r="V26" s="2">
        <v>1975369</v>
      </c>
      <c r="W26" s="2">
        <v>31379</v>
      </c>
      <c r="X26" s="2">
        <v>1732871</v>
      </c>
      <c r="Y26" s="2">
        <v>2248704</v>
      </c>
      <c r="Z26" s="2">
        <v>99</v>
      </c>
      <c r="AA26" s="2">
        <v>1595899</v>
      </c>
      <c r="AB26" s="2">
        <v>1877528</v>
      </c>
      <c r="AC26" s="31">
        <f t="shared" si="0"/>
        <v>33687</v>
      </c>
    </row>
    <row r="27" spans="1:29" x14ac:dyDescent="0.25">
      <c r="A27" s="22" t="s">
        <v>0</v>
      </c>
      <c r="B27" s="23">
        <v>933</v>
      </c>
      <c r="C27" s="23">
        <v>3658176</v>
      </c>
      <c r="D27" s="23">
        <v>4305099</v>
      </c>
      <c r="E27" s="2">
        <v>27</v>
      </c>
      <c r="F27" s="2">
        <v>4068650</v>
      </c>
      <c r="G27" s="2">
        <v>4849136</v>
      </c>
      <c r="H27" s="2">
        <v>9423</v>
      </c>
      <c r="I27" s="2">
        <v>3412142</v>
      </c>
      <c r="J27" s="2">
        <v>4133386</v>
      </c>
      <c r="K27" s="2">
        <v>900</v>
      </c>
      <c r="L27" s="2">
        <v>5430810</v>
      </c>
      <c r="M27" s="2">
        <v>6559547</v>
      </c>
      <c r="N27" s="2">
        <v>150</v>
      </c>
      <c r="O27" s="2">
        <v>3869379</v>
      </c>
      <c r="P27" s="2">
        <v>4642230</v>
      </c>
      <c r="Q27" s="2">
        <v>11104</v>
      </c>
      <c r="R27" s="2">
        <v>4244394</v>
      </c>
      <c r="S27" s="2">
        <v>5148105</v>
      </c>
      <c r="T27" s="2">
        <v>24899</v>
      </c>
      <c r="U27" s="2">
        <v>2790272</v>
      </c>
      <c r="V27" s="2">
        <v>3365373</v>
      </c>
      <c r="W27" s="2">
        <v>325811</v>
      </c>
      <c r="X27" s="2">
        <v>2765396</v>
      </c>
      <c r="Y27" s="2">
        <v>3429487</v>
      </c>
      <c r="Z27" s="2">
        <v>154</v>
      </c>
      <c r="AA27" s="2">
        <v>2930000</v>
      </c>
      <c r="AB27" s="2">
        <v>3590000</v>
      </c>
      <c r="AC27" s="31">
        <f t="shared" si="0"/>
        <v>373401</v>
      </c>
    </row>
    <row r="28" spans="1:29" x14ac:dyDescent="0.25">
      <c r="A28" s="22" t="s">
        <v>12</v>
      </c>
      <c r="B28" s="23">
        <v>149</v>
      </c>
      <c r="C28" s="23">
        <v>829149</v>
      </c>
      <c r="D28" s="23">
        <v>972110</v>
      </c>
      <c r="E28" s="2">
        <v>6</v>
      </c>
      <c r="F28" s="2">
        <v>520200</v>
      </c>
      <c r="G28" s="2">
        <v>612000</v>
      </c>
      <c r="H28" s="2">
        <v>900</v>
      </c>
      <c r="I28" s="2">
        <v>889129</v>
      </c>
      <c r="J28" s="2">
        <v>1077132</v>
      </c>
      <c r="K28" s="2">
        <v>1</v>
      </c>
      <c r="L28" s="2">
        <v>1955000</v>
      </c>
      <c r="M28" s="2">
        <v>2300000</v>
      </c>
      <c r="N28" s="2">
        <v>89</v>
      </c>
      <c r="O28" s="2">
        <v>354712</v>
      </c>
      <c r="P28" s="2">
        <v>421107</v>
      </c>
      <c r="Q28" s="2">
        <v>83</v>
      </c>
      <c r="R28" s="2">
        <v>816619</v>
      </c>
      <c r="S28" s="2">
        <v>972872</v>
      </c>
      <c r="T28" s="2">
        <v>367</v>
      </c>
      <c r="U28" s="2">
        <v>818752</v>
      </c>
      <c r="V28" s="2">
        <v>983405</v>
      </c>
      <c r="W28" s="2">
        <v>84865</v>
      </c>
      <c r="X28" s="2">
        <v>700079</v>
      </c>
      <c r="Y28" s="2">
        <v>936410</v>
      </c>
      <c r="Z28" s="2">
        <v>187</v>
      </c>
      <c r="AA28" s="2">
        <v>610868</v>
      </c>
      <c r="AB28" s="2">
        <v>719464</v>
      </c>
      <c r="AC28" s="31">
        <f t="shared" si="0"/>
        <v>86647</v>
      </c>
    </row>
    <row r="29" spans="1:29" x14ac:dyDescent="0.25">
      <c r="A29" s="28" t="s">
        <v>28</v>
      </c>
      <c r="B29" s="29">
        <f>SUM(B10:B28)</f>
        <v>17774</v>
      </c>
      <c r="C29" s="29">
        <f>SUM(C10:C28)</f>
        <v>46319976.012117773</v>
      </c>
      <c r="D29" s="29">
        <f t="shared" ref="D29:Z29" si="1">SUM(D10:D28)</f>
        <v>54071780.857845746</v>
      </c>
      <c r="E29" s="29">
        <f t="shared" si="1"/>
        <v>272</v>
      </c>
      <c r="F29" s="29">
        <f t="shared" si="1"/>
        <v>37185565.771455802</v>
      </c>
      <c r="G29" s="29">
        <f t="shared" si="1"/>
        <v>44109861.237202905</v>
      </c>
      <c r="H29" s="29">
        <f t="shared" si="1"/>
        <v>86703</v>
      </c>
      <c r="I29" s="29">
        <f t="shared" si="1"/>
        <v>55754022</v>
      </c>
      <c r="J29" s="29">
        <f t="shared" si="1"/>
        <v>67276262</v>
      </c>
      <c r="K29" s="29">
        <f>SUM(K10:K28)</f>
        <v>4762</v>
      </c>
      <c r="L29" s="29">
        <f>SUM(L10:L28)</f>
        <v>48425354.624517374</v>
      </c>
      <c r="M29" s="29">
        <f>SUM(M10:M28)</f>
        <v>57935437.91119691</v>
      </c>
      <c r="N29" s="29">
        <f t="shared" si="1"/>
        <v>6152</v>
      </c>
      <c r="O29" s="29">
        <f t="shared" si="1"/>
        <v>40694459</v>
      </c>
      <c r="P29" s="29">
        <f t="shared" si="1"/>
        <v>48075917</v>
      </c>
      <c r="Q29" s="29">
        <f t="shared" si="1"/>
        <v>69090</v>
      </c>
      <c r="R29" s="29">
        <f t="shared" si="1"/>
        <v>47879967</v>
      </c>
      <c r="S29" s="29">
        <f>SUM(S10:S28)</f>
        <v>57807026</v>
      </c>
      <c r="T29" s="29">
        <f t="shared" si="1"/>
        <v>101443</v>
      </c>
      <c r="U29" s="29">
        <f t="shared" si="1"/>
        <v>40665650</v>
      </c>
      <c r="V29" s="29">
        <f t="shared" si="1"/>
        <v>49038145</v>
      </c>
      <c r="W29" s="46">
        <f t="shared" si="1"/>
        <v>2398485</v>
      </c>
      <c r="X29" s="29">
        <f>SUM(X10:X28)</f>
        <v>39332342</v>
      </c>
      <c r="Y29" s="29">
        <f>SUM(Y10:Y28)</f>
        <v>50178516</v>
      </c>
      <c r="Z29" s="29">
        <f t="shared" si="1"/>
        <v>4031</v>
      </c>
      <c r="AA29" s="29">
        <f>SUM(AA10:AA28)</f>
        <v>37278901</v>
      </c>
      <c r="AB29" s="29">
        <f>SUM(AB10:AB28)</f>
        <v>44701099</v>
      </c>
      <c r="AC29" s="31">
        <f>B29+E29+H29+K29+N29+Q29+T29+W29+Z29</f>
        <v>2688712</v>
      </c>
    </row>
    <row r="30" spans="1:29" s="21" customFormat="1" x14ac:dyDescent="0.25">
      <c r="A30" s="21" t="s">
        <v>69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</row>
    <row r="31" spans="1:29" s="21" customFormat="1" x14ac:dyDescent="0.2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</row>
    <row r="32" spans="1:29" s="21" customFormat="1" x14ac:dyDescent="0.2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</row>
    <row r="33" spans="1:58" s="21" customFormat="1" ht="25.15" customHeight="1" x14ac:dyDescent="0.35">
      <c r="B33" s="74" t="s">
        <v>55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31"/>
    </row>
    <row r="34" spans="1:58" s="43" customFormat="1" ht="19.899999999999999" customHeight="1" x14ac:dyDescent="0.3">
      <c r="B34" s="83" t="s">
        <v>43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4" t="s">
        <v>40</v>
      </c>
      <c r="R34" s="85"/>
      <c r="S34" s="85"/>
      <c r="T34" s="85"/>
      <c r="U34" s="85"/>
      <c r="V34" s="85"/>
      <c r="W34" s="82" t="s">
        <v>5</v>
      </c>
      <c r="X34" s="82"/>
      <c r="Y34" s="82"/>
      <c r="Z34" s="76" t="s">
        <v>7</v>
      </c>
      <c r="AA34" s="76"/>
      <c r="AB34" s="76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</row>
    <row r="35" spans="1:58" s="42" customFormat="1" x14ac:dyDescent="0.25">
      <c r="A35" s="72" t="s">
        <v>64</v>
      </c>
      <c r="B35" s="75" t="s">
        <v>1</v>
      </c>
      <c r="C35" s="75"/>
      <c r="D35" s="75"/>
      <c r="E35" s="79" t="s">
        <v>3</v>
      </c>
      <c r="F35" s="79"/>
      <c r="G35" s="79"/>
      <c r="H35" s="79" t="s">
        <v>19</v>
      </c>
      <c r="I35" s="79"/>
      <c r="J35" s="79"/>
      <c r="K35" s="79" t="s">
        <v>4</v>
      </c>
      <c r="L35" s="79"/>
      <c r="M35" s="79"/>
      <c r="N35" s="79" t="s">
        <v>6</v>
      </c>
      <c r="O35" s="79"/>
      <c r="P35" s="79"/>
      <c r="Q35" s="79" t="s">
        <v>8</v>
      </c>
      <c r="R35" s="79"/>
      <c r="S35" s="79"/>
      <c r="T35" s="79" t="s">
        <v>2</v>
      </c>
      <c r="U35" s="79"/>
      <c r="V35" s="79"/>
      <c r="W35" s="79" t="s">
        <v>5</v>
      </c>
      <c r="X35" s="79"/>
      <c r="Y35" s="79"/>
      <c r="Z35" s="79" t="s">
        <v>7</v>
      </c>
      <c r="AA35" s="79"/>
      <c r="AB35" s="79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</row>
    <row r="36" spans="1:58" s="40" customFormat="1" x14ac:dyDescent="0.25">
      <c r="A36" s="73"/>
      <c r="B36" s="39" t="s">
        <v>31</v>
      </c>
      <c r="C36" s="39" t="s">
        <v>51</v>
      </c>
      <c r="D36" s="39" t="s">
        <v>52</v>
      </c>
      <c r="E36" s="19" t="s">
        <v>31</v>
      </c>
      <c r="F36" s="19" t="s">
        <v>32</v>
      </c>
      <c r="G36" s="19" t="s">
        <v>29</v>
      </c>
      <c r="H36" s="19" t="s">
        <v>31</v>
      </c>
      <c r="I36" s="19" t="s">
        <v>32</v>
      </c>
      <c r="J36" s="19" t="s">
        <v>29</v>
      </c>
      <c r="K36" s="19" t="s">
        <v>31</v>
      </c>
      <c r="L36" s="19" t="s">
        <v>32</v>
      </c>
      <c r="M36" s="19" t="s">
        <v>29</v>
      </c>
      <c r="N36" s="19" t="s">
        <v>31</v>
      </c>
      <c r="O36" s="19" t="s">
        <v>32</v>
      </c>
      <c r="P36" s="19" t="s">
        <v>29</v>
      </c>
      <c r="Q36" s="19" t="s">
        <v>31</v>
      </c>
      <c r="R36" s="19" t="s">
        <v>32</v>
      </c>
      <c r="S36" s="19" t="s">
        <v>29</v>
      </c>
      <c r="T36" s="19" t="s">
        <v>31</v>
      </c>
      <c r="U36" s="19" t="s">
        <v>32</v>
      </c>
      <c r="V36" s="19" t="s">
        <v>29</v>
      </c>
      <c r="W36" s="19" t="s">
        <v>31</v>
      </c>
      <c r="X36" s="19" t="s">
        <v>32</v>
      </c>
      <c r="Y36" s="19" t="s">
        <v>29</v>
      </c>
      <c r="Z36" s="19" t="s">
        <v>31</v>
      </c>
      <c r="AA36" s="19" t="s">
        <v>32</v>
      </c>
      <c r="AB36" s="19" t="s">
        <v>29</v>
      </c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</row>
    <row r="37" spans="1:58" x14ac:dyDescent="0.25">
      <c r="A37" s="24" t="s">
        <v>24</v>
      </c>
      <c r="B37" s="55">
        <f>B10/B29</f>
        <v>2.903116912343873E-2</v>
      </c>
      <c r="C37" s="23">
        <f>B37*C10</f>
        <v>77230.487003488248</v>
      </c>
      <c r="D37" s="23">
        <f>B37*D10</f>
        <v>90833.331607966698</v>
      </c>
      <c r="E37" s="2">
        <f>H10/H29</f>
        <v>2.5604650358119097E-2</v>
      </c>
      <c r="F37" s="2">
        <f t="shared" ref="F37:F55" si="2">E37*I10</f>
        <v>72739.252621016582</v>
      </c>
      <c r="G37" s="2">
        <f t="shared" ref="G37:G55" si="3">E37*J10</f>
        <v>88696.634026504267</v>
      </c>
      <c r="H37" s="2">
        <f>K10/K29</f>
        <v>0</v>
      </c>
      <c r="I37" s="2">
        <f t="shared" ref="I37:I55" si="4">H37*L10</f>
        <v>0</v>
      </c>
      <c r="J37" s="2">
        <f t="shared" ref="J37:J55" si="5">H37*M10</f>
        <v>0</v>
      </c>
      <c r="K37" s="2">
        <f>N10/N29</f>
        <v>5.2828348504551363E-2</v>
      </c>
      <c r="L37" s="2">
        <f t="shared" ref="L37:L55" si="6">K37*O10</f>
        <v>121531.19310793237</v>
      </c>
      <c r="M37" s="2">
        <f t="shared" ref="M37:M55" si="7">K37*P10</f>
        <v>145548.43953185956</v>
      </c>
      <c r="N37" s="2">
        <f>T10/T29</f>
        <v>2.9474680362370988E-3</v>
      </c>
      <c r="O37" s="2">
        <f t="shared" ref="O37:O55" si="8">N37*U10</f>
        <v>6256.4253423104601</v>
      </c>
      <c r="P37" s="2">
        <f t="shared" ref="P37:P55" si="9">N37*V10</f>
        <v>7658.9603225456667</v>
      </c>
      <c r="Q37" s="2">
        <f>Z10/Z29</f>
        <v>2.0590424212354255E-2</v>
      </c>
      <c r="R37" s="2">
        <f t="shared" ref="R37:R55" si="10">Q37*AA10</f>
        <v>46073.133217563882</v>
      </c>
      <c r="S37" s="2">
        <f t="shared" ref="S37:S55" si="11">Q37*AB10</f>
        <v>56066.716199454233</v>
      </c>
      <c r="T37" s="2">
        <f>E10/E29</f>
        <v>4.4117647058823532E-2</v>
      </c>
      <c r="U37" s="2">
        <f t="shared" ref="U37:U55" si="12">T37*F10</f>
        <v>80080.381250000006</v>
      </c>
      <c r="V37" s="2">
        <f t="shared" ref="V37:V55" si="13">T37*G10</f>
        <v>94212.209558823539</v>
      </c>
      <c r="W37" s="2">
        <f>Q10/Q29</f>
        <v>5.2684903748733535E-3</v>
      </c>
      <c r="X37" s="2">
        <f t="shared" ref="X37:X55" si="14">W37*R10</f>
        <v>13374.531712259371</v>
      </c>
      <c r="Y37" s="2">
        <f t="shared" ref="Y37:Y55" si="15">W37*S10</f>
        <v>16092.872543059777</v>
      </c>
      <c r="Z37" s="2">
        <f>W10/W29</f>
        <v>8.4791024334110905E-3</v>
      </c>
      <c r="AA37" s="2">
        <f t="shared" ref="AA37:AA55" si="16">Z37*X10</f>
        <v>18813.39008374036</v>
      </c>
      <c r="AB37" s="2">
        <f t="shared" ref="AB37:AB55" si="17">Z37*Y10</f>
        <v>24348.013968817817</v>
      </c>
    </row>
    <row r="38" spans="1:58" x14ac:dyDescent="0.25">
      <c r="A38" s="24" t="s">
        <v>21</v>
      </c>
      <c r="B38" s="55">
        <f>B11/B29</f>
        <v>0.1100483852818724</v>
      </c>
      <c r="C38" s="23">
        <f t="shared" ref="C38:C55" si="18">B38*C11</f>
        <v>359965.51838091435</v>
      </c>
      <c r="D38" s="23">
        <f t="shared" ref="D38:D55" si="19">B38*D11</f>
        <v>422492.90300136583</v>
      </c>
      <c r="E38" s="2">
        <f>H11/H29</f>
        <v>4.1209646725026819E-2</v>
      </c>
      <c r="F38" s="2">
        <f t="shared" si="2"/>
        <v>113504.7602159095</v>
      </c>
      <c r="G38" s="2">
        <f t="shared" si="3"/>
        <v>138240.52098543305</v>
      </c>
      <c r="H38" s="2">
        <f>K11/K29</f>
        <v>5.8798824023519533E-3</v>
      </c>
      <c r="I38" s="2">
        <f t="shared" si="4"/>
        <v>16980.365392692147</v>
      </c>
      <c r="J38" s="2">
        <f t="shared" si="5"/>
        <v>19976.900461990761</v>
      </c>
      <c r="K38" s="2">
        <f>N11/N29</f>
        <v>9.476592977893368E-2</v>
      </c>
      <c r="L38" s="2">
        <f t="shared" si="6"/>
        <v>278086.54600130039</v>
      </c>
      <c r="M38" s="2">
        <f t="shared" si="7"/>
        <v>332711.61801040312</v>
      </c>
      <c r="N38" s="2">
        <f>T11/T29</f>
        <v>1.4205021539189495E-2</v>
      </c>
      <c r="O38" s="2">
        <f t="shared" si="8"/>
        <v>37189.044695050419</v>
      </c>
      <c r="P38" s="2">
        <f t="shared" si="9"/>
        <v>44997.672880336737</v>
      </c>
      <c r="Q38" s="2">
        <f>Z11/Z29</f>
        <v>3.8948151823368894E-2</v>
      </c>
      <c r="R38" s="2">
        <f t="shared" si="10"/>
        <v>119038.87224013894</v>
      </c>
      <c r="S38" s="2">
        <f t="shared" si="11"/>
        <v>141994.67923592162</v>
      </c>
      <c r="T38" s="2">
        <f>E11/E29</f>
        <v>9.5588235294117641E-2</v>
      </c>
      <c r="U38" s="2">
        <f t="shared" si="12"/>
        <v>253824.99999999997</v>
      </c>
      <c r="V38" s="2">
        <f t="shared" si="13"/>
        <v>298617.6470588235</v>
      </c>
      <c r="W38" s="2">
        <f>Q11/Q29</f>
        <v>5.5463887682732665E-2</v>
      </c>
      <c r="X38" s="2">
        <f t="shared" si="14"/>
        <v>156794.91295411781</v>
      </c>
      <c r="Y38" s="2">
        <f t="shared" si="15"/>
        <v>189615.28024316108</v>
      </c>
      <c r="Z38" s="2">
        <f>W11/W29</f>
        <v>2.0466252655322006E-2</v>
      </c>
      <c r="AA38" s="2">
        <f t="shared" si="16"/>
        <v>49255.843738026299</v>
      </c>
      <c r="AB38" s="2">
        <f t="shared" si="17"/>
        <v>62053.248259630556</v>
      </c>
    </row>
    <row r="39" spans="1:58" x14ac:dyDescent="0.25">
      <c r="A39" s="24" t="s">
        <v>13</v>
      </c>
      <c r="B39" s="55">
        <f>B12/B29</f>
        <v>2.1548329019916733E-2</v>
      </c>
      <c r="C39" s="23">
        <f t="shared" si="18"/>
        <v>37963.285810734786</v>
      </c>
      <c r="D39" s="23">
        <f t="shared" si="19"/>
        <v>43128.657308428039</v>
      </c>
      <c r="E39" s="2">
        <f>H12/H29</f>
        <v>2.2294499613623519E-2</v>
      </c>
      <c r="F39" s="2">
        <f t="shared" si="2"/>
        <v>29182.942631742844</v>
      </c>
      <c r="G39" s="2">
        <f t="shared" si="3"/>
        <v>35314.331326482359</v>
      </c>
      <c r="H39" s="2">
        <f>K12/K29</f>
        <v>2.0999580008399833E-4</v>
      </c>
      <c r="I39" s="2">
        <f t="shared" si="4"/>
        <v>606.8878622427552</v>
      </c>
      <c r="J39" s="2">
        <f t="shared" si="5"/>
        <v>713.98572028559431</v>
      </c>
      <c r="K39" s="2">
        <f>N12/N29</f>
        <v>3.5923276983094929E-2</v>
      </c>
      <c r="L39" s="2">
        <f t="shared" si="6"/>
        <v>44617.823634590379</v>
      </c>
      <c r="M39" s="2">
        <f t="shared" si="7"/>
        <v>52702.105656697007</v>
      </c>
      <c r="N39" s="2">
        <f>T12/T29</f>
        <v>1.3652987391934386E-2</v>
      </c>
      <c r="O39" s="2">
        <f t="shared" si="8"/>
        <v>21900.675157477595</v>
      </c>
      <c r="P39" s="2">
        <f t="shared" si="9"/>
        <v>26502.414557929082</v>
      </c>
      <c r="Q39" s="2">
        <f>Z12/Z29</f>
        <v>6.1771272637062766E-2</v>
      </c>
      <c r="R39" s="2">
        <f t="shared" si="10"/>
        <v>76599.404862317038</v>
      </c>
      <c r="S39" s="2">
        <f t="shared" si="11"/>
        <v>90246.840982386508</v>
      </c>
      <c r="T39" s="2">
        <f>E12/E29</f>
        <v>1.8382352941176471E-2</v>
      </c>
      <c r="U39" s="2">
        <f t="shared" si="12"/>
        <v>16653.125</v>
      </c>
      <c r="V39" s="2">
        <f t="shared" si="13"/>
        <v>19591.911764705885</v>
      </c>
      <c r="W39" s="2">
        <f>Q12/Q29</f>
        <v>2.27239832103054E-3</v>
      </c>
      <c r="X39" s="2">
        <f t="shared" si="14"/>
        <v>3630.6426110869879</v>
      </c>
      <c r="Y39" s="2">
        <f t="shared" si="15"/>
        <v>4322.5469966710089</v>
      </c>
      <c r="Z39" s="2">
        <f>W12/W29</f>
        <v>5.8387273633147593E-2</v>
      </c>
      <c r="AA39" s="2">
        <f t="shared" si="16"/>
        <v>77684.968216186477</v>
      </c>
      <c r="AB39" s="2">
        <f t="shared" si="17"/>
        <v>103125.41269634791</v>
      </c>
    </row>
    <row r="40" spans="1:58" x14ac:dyDescent="0.25">
      <c r="A40" s="24" t="s">
        <v>9</v>
      </c>
      <c r="B40" s="55">
        <f>B13/B29</f>
        <v>5.0635760099021045E-3</v>
      </c>
      <c r="C40" s="23">
        <f t="shared" si="18"/>
        <v>26880.286935973894</v>
      </c>
      <c r="D40" s="23">
        <f t="shared" si="19"/>
        <v>31315.321255766852</v>
      </c>
      <c r="E40" s="2">
        <f>H13/H29</f>
        <v>9.6917061693367015E-2</v>
      </c>
      <c r="F40" s="2">
        <f t="shared" si="2"/>
        <v>497633.83398498321</v>
      </c>
      <c r="G40" s="2">
        <f t="shared" si="3"/>
        <v>604830.40382685722</v>
      </c>
      <c r="H40" s="2">
        <f>K13/K29</f>
        <v>0.46955060898782025</v>
      </c>
      <c r="I40" s="2">
        <f t="shared" si="4"/>
        <v>2749726.3998320033</v>
      </c>
      <c r="J40" s="2">
        <f t="shared" si="5"/>
        <v>3320860.0571188577</v>
      </c>
      <c r="K40" s="2">
        <f>N13/N29</f>
        <v>2.4382314694408325E-3</v>
      </c>
      <c r="L40" s="2">
        <f t="shared" si="6"/>
        <v>7587.8129063719125</v>
      </c>
      <c r="M40" s="2">
        <f t="shared" si="7"/>
        <v>9079.8252600780233</v>
      </c>
      <c r="N40" s="2">
        <f>T13/T29</f>
        <v>8.7881864692487405E-2</v>
      </c>
      <c r="O40" s="2">
        <f t="shared" si="8"/>
        <v>428833.88351093716</v>
      </c>
      <c r="P40" s="2">
        <f t="shared" si="9"/>
        <v>515594.55137367779</v>
      </c>
      <c r="Q40" s="2">
        <f>Z13/Z29</f>
        <v>6.4748201438848921E-2</v>
      </c>
      <c r="R40" s="2">
        <f t="shared" si="10"/>
        <v>314498.00719424459</v>
      </c>
      <c r="S40" s="2">
        <f t="shared" si="11"/>
        <v>382627.61870503594</v>
      </c>
      <c r="T40" s="2">
        <f>E13/E29</f>
        <v>0.11397058823529412</v>
      </c>
      <c r="U40" s="2">
        <f t="shared" si="12"/>
        <v>477691.56249999994</v>
      </c>
      <c r="V40" s="2">
        <f t="shared" si="13"/>
        <v>561990.07352941181</v>
      </c>
      <c r="W40" s="2">
        <f>Q13/Q29</f>
        <v>0.30816326530612242</v>
      </c>
      <c r="X40" s="2">
        <f t="shared" si="14"/>
        <v>1517851.6918367345</v>
      </c>
      <c r="Y40" s="2">
        <f t="shared" si="15"/>
        <v>1827340.0591836732</v>
      </c>
      <c r="Z40" s="2">
        <f>W13/W29</f>
        <v>5.7280741801595592E-2</v>
      </c>
      <c r="AA40" s="2">
        <f t="shared" si="16"/>
        <v>231313.6691765844</v>
      </c>
      <c r="AB40" s="2">
        <f t="shared" si="17"/>
        <v>279259.94129419199</v>
      </c>
    </row>
    <row r="41" spans="1:58" x14ac:dyDescent="0.25">
      <c r="A41" s="24" t="s">
        <v>18</v>
      </c>
      <c r="B41" s="55">
        <f>B14/B29</f>
        <v>1.5697085630696522E-2</v>
      </c>
      <c r="C41" s="23">
        <f t="shared" si="18"/>
        <v>18795.925790480476</v>
      </c>
      <c r="D41" s="23">
        <f t="shared" si="19"/>
        <v>21355.42978507933</v>
      </c>
      <c r="E41" s="2">
        <f>H14/H29</f>
        <v>2.2040759835299815E-2</v>
      </c>
      <c r="F41" s="2">
        <f t="shared" si="2"/>
        <v>52299.218608352647</v>
      </c>
      <c r="G41" s="2">
        <f t="shared" si="3"/>
        <v>62837.7875160029</v>
      </c>
      <c r="H41" s="2">
        <f>K14/K29</f>
        <v>4.1999160016799666E-4</v>
      </c>
      <c r="I41" s="2">
        <f t="shared" si="4"/>
        <v>361.34460310793787</v>
      </c>
      <c r="J41" s="2">
        <f t="shared" si="5"/>
        <v>425.11129777404454</v>
      </c>
      <c r="K41" s="2">
        <f>N14/N29</f>
        <v>2.600780234070221E-2</v>
      </c>
      <c r="L41" s="2">
        <f t="shared" si="6"/>
        <v>27773.914174252273</v>
      </c>
      <c r="M41" s="2">
        <f t="shared" si="7"/>
        <v>32940.936280884263</v>
      </c>
      <c r="N41" s="2">
        <f>T14/T29</f>
        <v>7.2848791932415245E-3</v>
      </c>
      <c r="O41" s="2">
        <f t="shared" si="8"/>
        <v>7545.0003745945996</v>
      </c>
      <c r="P41" s="2">
        <f t="shared" si="9"/>
        <v>9443.6292992123654</v>
      </c>
      <c r="Q41" s="2">
        <f>Z14/Z29</f>
        <v>7.7896303646737788E-2</v>
      </c>
      <c r="R41" s="2">
        <f t="shared" si="10"/>
        <v>69435.752418754651</v>
      </c>
      <c r="S41" s="2">
        <f t="shared" si="11"/>
        <v>81689.074671297451</v>
      </c>
      <c r="T41" s="2">
        <f>E14/E29</f>
        <v>0.11029411764705882</v>
      </c>
      <c r="U41" s="2">
        <f t="shared" si="12"/>
        <v>135906.25</v>
      </c>
      <c r="V41" s="2">
        <f t="shared" si="13"/>
        <v>159889.70588235295</v>
      </c>
      <c r="W41" s="2">
        <f>Q14/Q29</f>
        <v>1.939499203936894E-3</v>
      </c>
      <c r="X41" s="2">
        <f t="shared" si="14"/>
        <v>2383.5882761615285</v>
      </c>
      <c r="Y41" s="2">
        <f t="shared" si="15"/>
        <v>3120.363294253872</v>
      </c>
      <c r="Z41" s="2">
        <f>W14/W29</f>
        <v>5.7054348891070819E-2</v>
      </c>
      <c r="AA41" s="2">
        <f t="shared" si="16"/>
        <v>59358.659934083385</v>
      </c>
      <c r="AB41" s="2">
        <f t="shared" si="17"/>
        <v>81445.539476794729</v>
      </c>
    </row>
    <row r="42" spans="1:58" x14ac:dyDescent="0.25">
      <c r="A42" s="24" t="s">
        <v>16</v>
      </c>
      <c r="B42" s="55">
        <f>B15/B29</f>
        <v>0.12467649375492292</v>
      </c>
      <c r="C42" s="23">
        <f t="shared" si="18"/>
        <v>302243.24969055923</v>
      </c>
      <c r="D42" s="23">
        <f t="shared" si="19"/>
        <v>357117.36423990095</v>
      </c>
      <c r="E42" s="2">
        <f>H15/H29</f>
        <v>6.1658766132659769E-2</v>
      </c>
      <c r="F42" s="2">
        <f t="shared" si="2"/>
        <v>165238.46413618905</v>
      </c>
      <c r="G42" s="2">
        <f t="shared" si="3"/>
        <v>201597.96027819105</v>
      </c>
      <c r="H42" s="2">
        <f>K15/K29</f>
        <v>5.4598908021839566E-3</v>
      </c>
      <c r="I42" s="2">
        <f t="shared" si="4"/>
        <v>16227.123057538851</v>
      </c>
      <c r="J42" s="2">
        <f t="shared" si="5"/>
        <v>19627.215455690886</v>
      </c>
      <c r="K42" s="2">
        <f>N15/N29</f>
        <v>0.11037061118335501</v>
      </c>
      <c r="L42" s="2">
        <f t="shared" si="6"/>
        <v>226130.1778283485</v>
      </c>
      <c r="M42" s="2">
        <f t="shared" si="7"/>
        <v>273630.48813394021</v>
      </c>
      <c r="N42" s="2">
        <f>T15/T29</f>
        <v>6.1413798882130853E-2</v>
      </c>
      <c r="O42" s="2">
        <f t="shared" si="8"/>
        <v>125850.01646244689</v>
      </c>
      <c r="P42" s="2">
        <f t="shared" si="9"/>
        <v>151319.30147964868</v>
      </c>
      <c r="Q42" s="2">
        <f>Z15/Z29</f>
        <v>8.5338625651203176E-2</v>
      </c>
      <c r="R42" s="2">
        <f t="shared" si="10"/>
        <v>169823.77970726867</v>
      </c>
      <c r="S42" s="2">
        <f t="shared" si="11"/>
        <v>203320.38501612504</v>
      </c>
      <c r="T42" s="2">
        <f>E15/E29</f>
        <v>6.6176470588235295E-2</v>
      </c>
      <c r="U42" s="2">
        <f t="shared" si="12"/>
        <v>152881.25</v>
      </c>
      <c r="V42" s="2">
        <f t="shared" si="13"/>
        <v>179860.29411764708</v>
      </c>
      <c r="W42" s="2">
        <f>Q15/Q29</f>
        <v>2.4185844550586193E-2</v>
      </c>
      <c r="X42" s="2">
        <f t="shared" si="14"/>
        <v>73921.107381676076</v>
      </c>
      <c r="Y42" s="2">
        <f t="shared" si="15"/>
        <v>89874.163004776376</v>
      </c>
      <c r="Z42" s="2">
        <f>W15/W29</f>
        <v>9.040957104172008E-2</v>
      </c>
      <c r="AA42" s="2">
        <f t="shared" si="16"/>
        <v>177365.67728878855</v>
      </c>
      <c r="AB42" s="2">
        <f t="shared" si="17"/>
        <v>230321.45615419731</v>
      </c>
    </row>
    <row r="43" spans="1:58" x14ac:dyDescent="0.25">
      <c r="A43" s="24" t="s">
        <v>15</v>
      </c>
      <c r="B43" s="55">
        <f>B16/B29</f>
        <v>0.12197591988297513</v>
      </c>
      <c r="C43" s="23">
        <f t="shared" si="18"/>
        <v>247835.91898278383</v>
      </c>
      <c r="D43" s="23">
        <f t="shared" si="19"/>
        <v>293284.51265893999</v>
      </c>
      <c r="E43" s="2">
        <f>H16/H29</f>
        <v>4.849889853868955E-2</v>
      </c>
      <c r="F43" s="2">
        <f t="shared" si="2"/>
        <v>125307.42863568735</v>
      </c>
      <c r="G43" s="2">
        <f t="shared" si="3"/>
        <v>151895.68878816187</v>
      </c>
      <c r="H43" s="2">
        <f>K16/K29</f>
        <v>5.8168836623267536E-2</v>
      </c>
      <c r="I43" s="2">
        <f t="shared" si="4"/>
        <v>250230.7595548089</v>
      </c>
      <c r="J43" s="2">
        <f t="shared" si="5"/>
        <v>304315.50398992019</v>
      </c>
      <c r="K43" s="2">
        <f>N16/N29</f>
        <v>6.7457737321196365E-2</v>
      </c>
      <c r="L43" s="2">
        <f t="shared" si="6"/>
        <v>108614.7821846554</v>
      </c>
      <c r="M43" s="2">
        <f t="shared" si="7"/>
        <v>131305.1365409623</v>
      </c>
      <c r="N43" s="2">
        <f>T16/T29</f>
        <v>7.5490669637136132E-2</v>
      </c>
      <c r="O43" s="2">
        <f t="shared" si="8"/>
        <v>171546.28102481196</v>
      </c>
      <c r="P43" s="2">
        <f t="shared" si="9"/>
        <v>206784.57070473075</v>
      </c>
      <c r="Q43" s="2">
        <f>Z16/Z29</f>
        <v>3.8203919622922348E-2</v>
      </c>
      <c r="R43" s="2">
        <f t="shared" si="10"/>
        <v>76919.12230215827</v>
      </c>
      <c r="S43" s="2">
        <f t="shared" si="11"/>
        <v>93010.078392458439</v>
      </c>
      <c r="T43" s="2">
        <f>E16/E29</f>
        <v>3.6764705882352941E-3</v>
      </c>
      <c r="U43" s="2">
        <f t="shared" si="12"/>
        <v>4500</v>
      </c>
      <c r="V43" s="2">
        <f t="shared" si="13"/>
        <v>5294.1176470588234</v>
      </c>
      <c r="W43" s="2">
        <f>Q16/Q29</f>
        <v>3.9137357070487773E-2</v>
      </c>
      <c r="X43" s="2">
        <f t="shared" si="14"/>
        <v>89293.132551744115</v>
      </c>
      <c r="Y43" s="2">
        <f t="shared" si="15"/>
        <v>108439.47986684037</v>
      </c>
      <c r="Z43" s="2">
        <f>W16/W29</f>
        <v>6.2855510874572904E-2</v>
      </c>
      <c r="AA43" s="2">
        <f t="shared" si="16"/>
        <v>122378.35970706507</v>
      </c>
      <c r="AB43" s="2">
        <f t="shared" si="17"/>
        <v>157521.94438072367</v>
      </c>
    </row>
    <row r="44" spans="1:58" x14ac:dyDescent="0.25">
      <c r="A44" s="24" t="s">
        <v>14</v>
      </c>
      <c r="B44" s="55">
        <f>B17/B29</f>
        <v>0.10194666366602903</v>
      </c>
      <c r="C44" s="23">
        <f t="shared" si="18"/>
        <v>226883.72724203893</v>
      </c>
      <c r="D44" s="23">
        <f t="shared" si="19"/>
        <v>265601.64284910541</v>
      </c>
      <c r="E44" s="2">
        <f>H17/H29</f>
        <v>5.3193084437678048E-2</v>
      </c>
      <c r="F44" s="2">
        <f t="shared" si="2"/>
        <v>143969.90226405085</v>
      </c>
      <c r="G44" s="2">
        <f t="shared" si="3"/>
        <v>171823.66303357438</v>
      </c>
      <c r="H44" s="2">
        <f>K17/K29</f>
        <v>1.6799664006719867E-3</v>
      </c>
      <c r="I44" s="2">
        <f t="shared" si="4"/>
        <v>4805.1238975220494</v>
      </c>
      <c r="J44" s="2">
        <f t="shared" si="5"/>
        <v>5653.0869382612354</v>
      </c>
      <c r="K44" s="2">
        <f>N17/N29</f>
        <v>0.13263979193758127</v>
      </c>
      <c r="L44" s="2">
        <f t="shared" si="6"/>
        <v>274655.49284785433</v>
      </c>
      <c r="M44" s="2">
        <f t="shared" si="7"/>
        <v>330291.51885565667</v>
      </c>
      <c r="N44" s="2">
        <f>T17/T29</f>
        <v>6.8728251333261048E-2</v>
      </c>
      <c r="O44" s="2">
        <f t="shared" si="8"/>
        <v>116881.39479313507</v>
      </c>
      <c r="P44" s="2">
        <f t="shared" si="9"/>
        <v>142434.21499758487</v>
      </c>
      <c r="Q44" s="2">
        <f>Z17/Z29</f>
        <v>0.10295212106177128</v>
      </c>
      <c r="R44" s="2">
        <f t="shared" si="10"/>
        <v>207575.36095261722</v>
      </c>
      <c r="S44" s="2">
        <f t="shared" si="11"/>
        <v>248809.84743239891</v>
      </c>
      <c r="T44" s="2">
        <f>E17/E29</f>
        <v>0.12867647058823528</v>
      </c>
      <c r="U44" s="2">
        <f t="shared" si="12"/>
        <v>299990.56874999992</v>
      </c>
      <c r="V44" s="2">
        <f t="shared" si="13"/>
        <v>352930.08088235289</v>
      </c>
      <c r="W44" s="2">
        <f>Q17/Q29</f>
        <v>1.4285714285714285E-2</v>
      </c>
      <c r="X44" s="2">
        <f t="shared" si="14"/>
        <v>27851.771428571428</v>
      </c>
      <c r="Y44" s="2">
        <f t="shared" si="15"/>
        <v>33513.28571428571</v>
      </c>
      <c r="Z44" s="2">
        <f>W17/W29</f>
        <v>0.11167466129661015</v>
      </c>
      <c r="AA44" s="2">
        <f t="shared" si="16"/>
        <v>203516.01442160364</v>
      </c>
      <c r="AB44" s="2">
        <f t="shared" si="17"/>
        <v>266308.33130080026</v>
      </c>
    </row>
    <row r="45" spans="1:58" x14ac:dyDescent="0.25">
      <c r="A45" s="24" t="s">
        <v>26</v>
      </c>
      <c r="B45" s="55">
        <f>B18/B29</f>
        <v>2.4755260492854733E-3</v>
      </c>
      <c r="C45" s="23">
        <f t="shared" si="18"/>
        <v>4469.3642399009796</v>
      </c>
      <c r="D45" s="23">
        <f t="shared" si="19"/>
        <v>5139.4619106560149</v>
      </c>
      <c r="E45" s="2">
        <f>H18/H29</f>
        <v>2.3009584443444864E-2</v>
      </c>
      <c r="F45" s="2">
        <f t="shared" si="2"/>
        <v>76065.52143524446</v>
      </c>
      <c r="G45" s="2">
        <f t="shared" si="3"/>
        <v>91082.887789349857</v>
      </c>
      <c r="H45" s="2">
        <f>K18/K29</f>
        <v>7.7698446031079374E-3</v>
      </c>
      <c r="I45" s="2">
        <f t="shared" si="4"/>
        <v>19827.296881562401</v>
      </c>
      <c r="J45" s="2">
        <f t="shared" si="5"/>
        <v>23326.231625367491</v>
      </c>
      <c r="K45" s="2">
        <f>N18/N29</f>
        <v>2.6007802340702211E-3</v>
      </c>
      <c r="L45" s="2">
        <f t="shared" si="6"/>
        <v>7436.6267880364112</v>
      </c>
      <c r="M45" s="2">
        <f t="shared" si="7"/>
        <v>9060.2522756827057</v>
      </c>
      <c r="N45" s="2">
        <f>T18/T29</f>
        <v>5.7865007935490867E-3</v>
      </c>
      <c r="O45" s="2">
        <f t="shared" si="8"/>
        <v>11526.6922212474</v>
      </c>
      <c r="P45" s="2">
        <f t="shared" si="9"/>
        <v>13825.200279960174</v>
      </c>
      <c r="Q45" s="2">
        <f>Z18/Z29</f>
        <v>3.0513520218308113E-2</v>
      </c>
      <c r="R45" s="2">
        <f t="shared" si="10"/>
        <v>67688.813197717696</v>
      </c>
      <c r="S45" s="2">
        <f t="shared" si="11"/>
        <v>79647.09228479286</v>
      </c>
      <c r="T45" s="2">
        <f>E18/E29</f>
        <v>0</v>
      </c>
      <c r="U45" s="2">
        <f t="shared" si="12"/>
        <v>0</v>
      </c>
      <c r="V45" s="2">
        <f t="shared" si="13"/>
        <v>0</v>
      </c>
      <c r="W45" s="2">
        <f>Q18/Q29</f>
        <v>5.5709943551888838E-2</v>
      </c>
      <c r="X45" s="2">
        <f t="shared" si="14"/>
        <v>139529.62045158489</v>
      </c>
      <c r="Y45" s="2">
        <f t="shared" si="15"/>
        <v>168773.10686061659</v>
      </c>
      <c r="Z45" s="2">
        <f>W18/W29</f>
        <v>3.5785089337644388E-3</v>
      </c>
      <c r="AA45" s="2">
        <f t="shared" si="16"/>
        <v>6866.7435368576416</v>
      </c>
      <c r="AB45" s="2">
        <f t="shared" si="17"/>
        <v>8802.7669691492756</v>
      </c>
    </row>
    <row r="46" spans="1:58" x14ac:dyDescent="0.25">
      <c r="A46" s="24" t="s">
        <v>23</v>
      </c>
      <c r="B46" s="55">
        <f>B19/B29</f>
        <v>0.10723528749859346</v>
      </c>
      <c r="C46" s="23">
        <f t="shared" si="18"/>
        <v>317793.27579610667</v>
      </c>
      <c r="D46" s="23">
        <f t="shared" si="19"/>
        <v>373054.72926746937</v>
      </c>
      <c r="E46" s="2">
        <f>H19/H29</f>
        <v>0.11751611824273669</v>
      </c>
      <c r="F46" s="2">
        <f t="shared" si="2"/>
        <v>514617.53626748786</v>
      </c>
      <c r="G46" s="2">
        <f t="shared" si="3"/>
        <v>598545.7851746768</v>
      </c>
      <c r="H46" s="2">
        <f>K19/K29</f>
        <v>1.4699706005879883E-3</v>
      </c>
      <c r="I46" s="2">
        <f t="shared" si="4"/>
        <v>3662.7467450650993</v>
      </c>
      <c r="J46" s="2">
        <f t="shared" si="5"/>
        <v>4309.1138177236453</v>
      </c>
      <c r="K46" s="2">
        <f>N19/N29</f>
        <v>5.38036410923277E-2</v>
      </c>
      <c r="L46" s="2">
        <f t="shared" si="6"/>
        <v>139927.66742522758</v>
      </c>
      <c r="M46" s="2">
        <f t="shared" si="7"/>
        <v>167098.50617685306</v>
      </c>
      <c r="N46" s="2">
        <f>T19/T29</f>
        <v>9.9760456611101798E-3</v>
      </c>
      <c r="O46" s="2">
        <f t="shared" si="8"/>
        <v>22117.63145806019</v>
      </c>
      <c r="P46" s="2">
        <f t="shared" si="9"/>
        <v>26481.93196179135</v>
      </c>
      <c r="Q46" s="2">
        <f>Z19/Z29</f>
        <v>1.2155792607293476E-2</v>
      </c>
      <c r="R46" s="2">
        <f t="shared" si="10"/>
        <v>18677.436120069462</v>
      </c>
      <c r="S46" s="2">
        <f t="shared" si="11"/>
        <v>21973.442818159267</v>
      </c>
      <c r="T46" s="2">
        <f>E19/E29</f>
        <v>4.0441176470588237E-2</v>
      </c>
      <c r="U46" s="2">
        <f t="shared" si="12"/>
        <v>91593.75</v>
      </c>
      <c r="V46" s="2">
        <f t="shared" si="13"/>
        <v>107757.35294117648</v>
      </c>
      <c r="W46" s="2">
        <f>Q19/Q29</f>
        <v>3.5432045158488926E-2</v>
      </c>
      <c r="X46" s="2">
        <f t="shared" si="14"/>
        <v>102495.65887972209</v>
      </c>
      <c r="Y46" s="2">
        <f t="shared" si="15"/>
        <v>123567.84020842379</v>
      </c>
      <c r="Z46" s="2">
        <f>W19/W29</f>
        <v>9.1662028322044963E-3</v>
      </c>
      <c r="AA46" s="2">
        <f t="shared" si="16"/>
        <v>21648.70118428925</v>
      </c>
      <c r="AB46" s="2">
        <f t="shared" si="17"/>
        <v>27321.361632447151</v>
      </c>
    </row>
    <row r="47" spans="1:58" x14ac:dyDescent="0.25">
      <c r="A47" s="24" t="s">
        <v>25</v>
      </c>
      <c r="B47" s="55">
        <f>B20/B29</f>
        <v>0.12281984921795881</v>
      </c>
      <c r="C47" s="23">
        <f t="shared" si="18"/>
        <v>299952.96933723416</v>
      </c>
      <c r="D47" s="23">
        <f t="shared" si="19"/>
        <v>351704.09536401485</v>
      </c>
      <c r="E47" s="2">
        <f>H20/H29</f>
        <v>6.8117596853626755E-2</v>
      </c>
      <c r="F47" s="2">
        <f t="shared" si="2"/>
        <v>226102.46676585588</v>
      </c>
      <c r="G47" s="2">
        <f t="shared" si="3"/>
        <v>270403.5632907743</v>
      </c>
      <c r="H47" s="2">
        <f>K20/K29</f>
        <v>3.8219235615287693E-2</v>
      </c>
      <c r="I47" s="2">
        <f t="shared" si="4"/>
        <v>123511.57496850063</v>
      </c>
      <c r="J47" s="2">
        <f t="shared" si="5"/>
        <v>149088.15497690046</v>
      </c>
      <c r="K47" s="2">
        <f>N20/N29</f>
        <v>0.19115734720416125</v>
      </c>
      <c r="L47" s="2">
        <f t="shared" si="6"/>
        <v>432975.9791937581</v>
      </c>
      <c r="M47" s="2">
        <f t="shared" si="7"/>
        <v>521557.14694408322</v>
      </c>
      <c r="N47" s="2">
        <f>T20/T29</f>
        <v>1.217432449750106E-2</v>
      </c>
      <c r="O47" s="2">
        <f t="shared" si="8"/>
        <v>23225.73800065061</v>
      </c>
      <c r="P47" s="2">
        <f t="shared" si="9"/>
        <v>27949.302859734038</v>
      </c>
      <c r="Q47" s="2">
        <f>Z20/Z29</f>
        <v>3.0513520218308113E-2</v>
      </c>
      <c r="R47" s="2">
        <f t="shared" si="10"/>
        <v>58617.875961299927</v>
      </c>
      <c r="S47" s="2">
        <f t="shared" si="11"/>
        <v>70254.542545274133</v>
      </c>
      <c r="T47" s="2">
        <f>E20/E29</f>
        <v>1.4705882352941176E-2</v>
      </c>
      <c r="U47" s="2">
        <f t="shared" si="12"/>
        <v>31406.25</v>
      </c>
      <c r="V47" s="2">
        <f t="shared" si="13"/>
        <v>36948.529411764706</v>
      </c>
      <c r="W47" s="2">
        <f>Q20/Q29</f>
        <v>3.1480677377333913E-2</v>
      </c>
      <c r="X47" s="2">
        <f t="shared" si="14"/>
        <v>78952.09075119409</v>
      </c>
      <c r="Y47" s="2">
        <f t="shared" si="15"/>
        <v>95935.318063395578</v>
      </c>
      <c r="Z47" s="2">
        <f>W20/W29</f>
        <v>2.524135026902399E-2</v>
      </c>
      <c r="AA47" s="2">
        <f t="shared" si="16"/>
        <v>52055.943417615708</v>
      </c>
      <c r="AB47" s="2">
        <f t="shared" si="17"/>
        <v>67638.716247547942</v>
      </c>
    </row>
    <row r="48" spans="1:58" x14ac:dyDescent="0.25">
      <c r="A48" s="24" t="s">
        <v>27</v>
      </c>
      <c r="B48" s="55">
        <f>B21/B29</f>
        <v>3.3194553842691571E-2</v>
      </c>
      <c r="C48" s="23">
        <f t="shared" si="18"/>
        <v>64559.058737481711</v>
      </c>
      <c r="D48" s="23">
        <f t="shared" si="19"/>
        <v>74910.813547878919</v>
      </c>
      <c r="E48" s="2">
        <f>H21/H29</f>
        <v>1.4347831101576647E-2</v>
      </c>
      <c r="F48" s="2">
        <f t="shared" si="2"/>
        <v>25833.843811632814</v>
      </c>
      <c r="G48" s="2">
        <f t="shared" si="3"/>
        <v>31379.84009780515</v>
      </c>
      <c r="H48" s="2">
        <f>K21/K29</f>
        <v>0</v>
      </c>
      <c r="I48" s="2">
        <f t="shared" si="4"/>
        <v>0</v>
      </c>
      <c r="J48" s="2">
        <f t="shared" si="5"/>
        <v>0</v>
      </c>
      <c r="K48" s="2">
        <f>N21/N29</f>
        <v>3.8849154746423926E-2</v>
      </c>
      <c r="L48" s="2">
        <f t="shared" si="6"/>
        <v>70681.336313394015</v>
      </c>
      <c r="M48" s="2">
        <f t="shared" si="7"/>
        <v>84984.818107932384</v>
      </c>
      <c r="N48" s="2">
        <f>T21/T29</f>
        <v>7.3735989669075248E-3</v>
      </c>
      <c r="O48" s="2">
        <f t="shared" si="8"/>
        <v>11251.470520390762</v>
      </c>
      <c r="P48" s="2">
        <f t="shared" si="9"/>
        <v>13766.966434352296</v>
      </c>
      <c r="Q48" s="2">
        <f>Z21/Z29</f>
        <v>5.1848176631108904E-2</v>
      </c>
      <c r="R48" s="2">
        <f t="shared" si="10"/>
        <v>71155.919126767549</v>
      </c>
      <c r="S48" s="2">
        <f t="shared" si="11"/>
        <v>83961.381791118823</v>
      </c>
      <c r="T48" s="2">
        <f>E21/E29</f>
        <v>2.5735294117647058E-2</v>
      </c>
      <c r="U48" s="2">
        <f t="shared" si="12"/>
        <v>50998.012499999997</v>
      </c>
      <c r="V48" s="2">
        <f t="shared" si="13"/>
        <v>59997.663308823525</v>
      </c>
      <c r="W48" s="2">
        <f>Q21/Q29</f>
        <v>2.4895064408742219E-3</v>
      </c>
      <c r="X48" s="2">
        <f t="shared" si="14"/>
        <v>4246.8838905775074</v>
      </c>
      <c r="Y48" s="2">
        <f t="shared" si="15"/>
        <v>5081.4784773483861</v>
      </c>
      <c r="Z48" s="2">
        <f>W21/W29</f>
        <v>3.2256611986316359E-2</v>
      </c>
      <c r="AA48" s="2">
        <f t="shared" si="16"/>
        <v>42065.944461191124</v>
      </c>
      <c r="AB48" s="2">
        <f t="shared" si="17"/>
        <v>56615.160271171175</v>
      </c>
    </row>
    <row r="49" spans="1:58" x14ac:dyDescent="0.25">
      <c r="A49" s="24" t="s">
        <v>11</v>
      </c>
      <c r="B49" s="55">
        <f>B22/B29</f>
        <v>2.1323281197254417E-2</v>
      </c>
      <c r="C49" s="23">
        <f t="shared" si="18"/>
        <v>31920.568133228313</v>
      </c>
      <c r="D49" s="23">
        <f t="shared" si="19"/>
        <v>37191.811184876788</v>
      </c>
      <c r="E49" s="2">
        <f>H22/H29</f>
        <v>1.6758358995651822E-2</v>
      </c>
      <c r="F49" s="2">
        <f t="shared" si="2"/>
        <v>26788.823397114287</v>
      </c>
      <c r="G49" s="2">
        <f t="shared" si="3"/>
        <v>32597.87392593105</v>
      </c>
      <c r="H49" s="2">
        <f>K22/K29</f>
        <v>0</v>
      </c>
      <c r="I49" s="2">
        <f t="shared" si="4"/>
        <v>0</v>
      </c>
      <c r="J49" s="2">
        <f t="shared" si="5"/>
        <v>0</v>
      </c>
      <c r="K49" s="2">
        <f>N22/N29</f>
        <v>1.8693107932379716E-2</v>
      </c>
      <c r="L49" s="2">
        <f t="shared" si="6"/>
        <v>23721.853055916778</v>
      </c>
      <c r="M49" s="2">
        <f t="shared" si="7"/>
        <v>28258.352568270482</v>
      </c>
      <c r="N49" s="2">
        <f>T22/T29</f>
        <v>6.2695306723973068E-3</v>
      </c>
      <c r="O49" s="2">
        <f t="shared" si="8"/>
        <v>9067.4090474453642</v>
      </c>
      <c r="P49" s="2">
        <f t="shared" si="9"/>
        <v>10883.924055873742</v>
      </c>
      <c r="Q49" s="2">
        <f>Z22/Z29</f>
        <v>4.5150086827090055E-2</v>
      </c>
      <c r="R49" s="2">
        <f t="shared" si="10"/>
        <v>26011.551972215333</v>
      </c>
      <c r="S49" s="2">
        <f t="shared" si="11"/>
        <v>30601.825849665096</v>
      </c>
      <c r="T49" s="2">
        <f>E22/E29</f>
        <v>3.3088235294117647E-2</v>
      </c>
      <c r="U49" s="2">
        <f t="shared" si="12"/>
        <v>41117.825000000004</v>
      </c>
      <c r="V49" s="2">
        <f t="shared" si="13"/>
        <v>48373.911764705881</v>
      </c>
      <c r="W49" s="2">
        <f>Q22/Q29</f>
        <v>1.7802865827181936E-3</v>
      </c>
      <c r="X49" s="2">
        <f t="shared" si="14"/>
        <v>3282.6597481545809</v>
      </c>
      <c r="Y49" s="2">
        <f t="shared" si="15"/>
        <v>3956.9610942249242</v>
      </c>
      <c r="Z49" s="2">
        <f>W22/W29</f>
        <v>3.6390054555271348E-2</v>
      </c>
      <c r="AA49" s="2">
        <f t="shared" si="16"/>
        <v>33705.159940128869</v>
      </c>
      <c r="AB49" s="2">
        <f t="shared" si="17"/>
        <v>45336.440297521141</v>
      </c>
    </row>
    <row r="50" spans="1:58" x14ac:dyDescent="0.25">
      <c r="A50" s="24" t="s">
        <v>10</v>
      </c>
      <c r="B50" s="55">
        <f>B23/B29</f>
        <v>1.0239675931135367E-2</v>
      </c>
      <c r="C50" s="23">
        <f t="shared" si="18"/>
        <v>30998.88837627996</v>
      </c>
      <c r="D50" s="23">
        <f t="shared" si="19"/>
        <v>36290.087318555197</v>
      </c>
      <c r="E50" s="2">
        <f>H23/H29</f>
        <v>0.1056826176718222</v>
      </c>
      <c r="F50" s="2">
        <f t="shared" si="2"/>
        <v>631634.56923059176</v>
      </c>
      <c r="G50" s="2">
        <f t="shared" si="3"/>
        <v>760469.6063688685</v>
      </c>
      <c r="H50" s="2">
        <f>K23/K29</f>
        <v>4.493910121797564E-2</v>
      </c>
      <c r="I50" s="2">
        <f t="shared" si="4"/>
        <v>148376.2843343133</v>
      </c>
      <c r="J50" s="2">
        <f t="shared" si="5"/>
        <v>178444.0033599328</v>
      </c>
      <c r="K50" s="2">
        <f>N23/N29</f>
        <v>1.0565669700910272E-2</v>
      </c>
      <c r="L50" s="2">
        <f t="shared" si="6"/>
        <v>24382.248049414822</v>
      </c>
      <c r="M50" s="2">
        <f t="shared" si="7"/>
        <v>29590.732282184654</v>
      </c>
      <c r="N50" s="2">
        <f>T23/T29</f>
        <v>2.9178947783484323E-2</v>
      </c>
      <c r="O50" s="2">
        <f t="shared" si="8"/>
        <v>102192.72852735034</v>
      </c>
      <c r="P50" s="2">
        <f t="shared" si="9"/>
        <v>120779.13468647418</v>
      </c>
      <c r="Q50" s="2">
        <f>Z23/Z29</f>
        <v>3.9196229223517738E-2</v>
      </c>
      <c r="R50" s="2">
        <f t="shared" si="10"/>
        <v>87492.255023567355</v>
      </c>
      <c r="S50" s="2">
        <f t="shared" si="11"/>
        <v>106390.24658893576</v>
      </c>
      <c r="T50" s="2">
        <f>E23/E29</f>
        <v>1.1029411764705883E-2</v>
      </c>
      <c r="U50" s="2">
        <f t="shared" si="12"/>
        <v>20250</v>
      </c>
      <c r="V50" s="2">
        <f t="shared" si="13"/>
        <v>23823.529411764706</v>
      </c>
      <c r="W50" s="2">
        <f>Q23/Q29</f>
        <v>0.14521638442611087</v>
      </c>
      <c r="X50" s="2">
        <f t="shared" si="14"/>
        <v>532599.5323635838</v>
      </c>
      <c r="Y50" s="2">
        <f t="shared" si="15"/>
        <v>630464.62945433496</v>
      </c>
      <c r="Z50" s="2">
        <f>W23/W29</f>
        <v>1.9062866767980621E-2</v>
      </c>
      <c r="AA50" s="2">
        <f t="shared" si="16"/>
        <v>75387.938270199724</v>
      </c>
      <c r="AB50" s="2">
        <f t="shared" si="17"/>
        <v>93864.31687919666</v>
      </c>
    </row>
    <row r="51" spans="1:58" x14ac:dyDescent="0.25">
      <c r="A51" s="24" t="s">
        <v>17</v>
      </c>
      <c r="B51" s="55">
        <f>B24/B29</f>
        <v>8.062338246877461E-2</v>
      </c>
      <c r="C51" s="23">
        <f t="shared" si="18"/>
        <v>215797.3517497468</v>
      </c>
      <c r="D51" s="23">
        <f t="shared" si="19"/>
        <v>253225.5477101384</v>
      </c>
      <c r="E51" s="2">
        <f>H24/H29</f>
        <v>0.10997312665075026</v>
      </c>
      <c r="F51" s="2">
        <f t="shared" si="2"/>
        <v>259473.45432107308</v>
      </c>
      <c r="G51" s="2">
        <f t="shared" si="3"/>
        <v>314718.34452095086</v>
      </c>
      <c r="H51" s="2">
        <f>K24/K29</f>
        <v>1.4699706005879883E-3</v>
      </c>
      <c r="I51" s="2">
        <f t="shared" si="4"/>
        <v>3917.9966400671988</v>
      </c>
      <c r="J51" s="2">
        <f t="shared" si="5"/>
        <v>4609.4078118437637</v>
      </c>
      <c r="K51" s="2">
        <f>N24/N29</f>
        <v>4.1937581274382317E-2</v>
      </c>
      <c r="L51" s="2">
        <f t="shared" si="6"/>
        <v>98417.815669700911</v>
      </c>
      <c r="M51" s="2">
        <f t="shared" si="7"/>
        <v>119729.94928478544</v>
      </c>
      <c r="N51" s="2">
        <f>T24/T29</f>
        <v>0.30272172550102028</v>
      </c>
      <c r="O51" s="2">
        <f t="shared" si="8"/>
        <v>475193.49322279508</v>
      </c>
      <c r="P51" s="2">
        <f t="shared" si="9"/>
        <v>575905.98407972953</v>
      </c>
      <c r="Q51" s="2">
        <f>Z24/Z29</f>
        <v>0.13520218308112131</v>
      </c>
      <c r="R51" s="2">
        <f t="shared" si="10"/>
        <v>196118.87869015132</v>
      </c>
      <c r="S51" s="2">
        <f t="shared" si="11"/>
        <v>234026.05556933762</v>
      </c>
      <c r="T51" s="2">
        <f>E24/E29</f>
        <v>5.514705882352941E-2</v>
      </c>
      <c r="U51" s="2">
        <f t="shared" si="12"/>
        <v>157861.21323529413</v>
      </c>
      <c r="V51" s="2">
        <f t="shared" si="13"/>
        <v>194283.08823529413</v>
      </c>
      <c r="W51" s="2">
        <f>Q24/Q29</f>
        <v>5.7258648140107109E-2</v>
      </c>
      <c r="X51" s="2">
        <f t="shared" si="14"/>
        <v>131931.9415255464</v>
      </c>
      <c r="Y51" s="2">
        <f t="shared" si="15"/>
        <v>159211.73651758576</v>
      </c>
      <c r="Z51" s="2">
        <f>W24/W29</f>
        <v>0.19129033535752776</v>
      </c>
      <c r="AA51" s="2">
        <f t="shared" si="16"/>
        <v>361188.0986410171</v>
      </c>
      <c r="AB51" s="2">
        <f t="shared" si="17"/>
        <v>468276.63676153903</v>
      </c>
    </row>
    <row r="52" spans="1:58" x14ac:dyDescent="0.25">
      <c r="A52" s="24" t="s">
        <v>22</v>
      </c>
      <c r="B52" s="55">
        <f>B25/B29</f>
        <v>1.2208844379430629E-2</v>
      </c>
      <c r="C52" s="23">
        <f t="shared" si="18"/>
        <v>35312.898109598289</v>
      </c>
      <c r="D52" s="23">
        <f t="shared" si="19"/>
        <v>40670.370991335658</v>
      </c>
      <c r="E52" s="2">
        <f>H25/H29</f>
        <v>4.2236139464609065E-2</v>
      </c>
      <c r="F52" s="2">
        <f t="shared" si="2"/>
        <v>167231.46004175171</v>
      </c>
      <c r="G52" s="2">
        <f t="shared" si="3"/>
        <v>204470.81079086073</v>
      </c>
      <c r="H52" s="2">
        <f>K25/K29</f>
        <v>0.1755564888702226</v>
      </c>
      <c r="I52" s="2">
        <f t="shared" si="4"/>
        <v>731866.73750524991</v>
      </c>
      <c r="J52" s="2">
        <f t="shared" si="5"/>
        <v>888567.58168836625</v>
      </c>
      <c r="K52" s="2">
        <f>N25/N29</f>
        <v>9.7529258777633299E-3</v>
      </c>
      <c r="L52" s="2">
        <f t="shared" si="6"/>
        <v>32241.046814044217</v>
      </c>
      <c r="M52" s="2">
        <f t="shared" si="7"/>
        <v>30565.728218465541</v>
      </c>
      <c r="N52" s="2">
        <f>T25/T29</f>
        <v>4.3807852685744705E-2</v>
      </c>
      <c r="O52" s="2">
        <f t="shared" si="8"/>
        <v>130751.37036562405</v>
      </c>
      <c r="P52" s="2">
        <f t="shared" si="9"/>
        <v>156988.11237837997</v>
      </c>
      <c r="Q52" s="2">
        <f>Z25/Z29</f>
        <v>5.5817415033490449E-2</v>
      </c>
      <c r="R52" s="2">
        <f t="shared" si="10"/>
        <v>141374.29297940957</v>
      </c>
      <c r="S52" s="2">
        <f t="shared" si="11"/>
        <v>169114.26445050855</v>
      </c>
      <c r="T52" s="2">
        <f>E25/E29</f>
        <v>0.10294117647058823</v>
      </c>
      <c r="U52" s="2">
        <f t="shared" si="12"/>
        <v>311640.7205882353</v>
      </c>
      <c r="V52" s="2">
        <f t="shared" si="13"/>
        <v>381496.0882352941</v>
      </c>
      <c r="W52" s="2">
        <f>Q25/Q29</f>
        <v>5.5232305688232737E-2</v>
      </c>
      <c r="X52" s="2">
        <f t="shared" si="14"/>
        <v>170030.38853669126</v>
      </c>
      <c r="Y52" s="2">
        <f t="shared" si="15"/>
        <v>204759.24724272688</v>
      </c>
      <c r="Z52" s="2">
        <f>W25/W29</f>
        <v>3.2100680221056208E-2</v>
      </c>
      <c r="AA52" s="2">
        <f t="shared" si="16"/>
        <v>94760.887005755707</v>
      </c>
      <c r="AB52" s="2">
        <f t="shared" si="17"/>
        <v>117485.60054784582</v>
      </c>
    </row>
    <row r="53" spans="1:58" x14ac:dyDescent="0.25">
      <c r="A53" s="24" t="s">
        <v>20</v>
      </c>
      <c r="B53" s="55">
        <f>B26/B29</f>
        <v>1.9016541014965679E-2</v>
      </c>
      <c r="C53" s="23">
        <f t="shared" si="18"/>
        <v>32380.282097445706</v>
      </c>
      <c r="D53" s="23">
        <f t="shared" si="19"/>
        <v>37472.911781253511</v>
      </c>
      <c r="E53" s="2">
        <f>H26/H29</f>
        <v>1.1879635076064265E-2</v>
      </c>
      <c r="F53" s="2">
        <f t="shared" si="2"/>
        <v>28179.27845633946</v>
      </c>
      <c r="G53" s="2">
        <f t="shared" si="3"/>
        <v>34300.391105267408</v>
      </c>
      <c r="H53" s="2">
        <f>K26/K29</f>
        <v>0</v>
      </c>
      <c r="I53" s="2">
        <f t="shared" si="4"/>
        <v>0</v>
      </c>
      <c r="J53" s="2">
        <f t="shared" si="5"/>
        <v>0</v>
      </c>
      <c r="K53" s="2">
        <f>N26/N29</f>
        <v>7.1358907672301686E-2</v>
      </c>
      <c r="L53" s="2">
        <f t="shared" si="6"/>
        <v>93486.448634590372</v>
      </c>
      <c r="M53" s="2">
        <f t="shared" si="7"/>
        <v>111784.44245773731</v>
      </c>
      <c r="N53" s="2">
        <f>T26/T29</f>
        <v>2.0405547943179916E-3</v>
      </c>
      <c r="O53" s="2">
        <f t="shared" si="8"/>
        <v>3323.1495913961539</v>
      </c>
      <c r="P53" s="2">
        <f t="shared" si="9"/>
        <v>4030.8486834971368</v>
      </c>
      <c r="Q53" s="2">
        <f>Z26/Z29</f>
        <v>2.4559662614735796E-2</v>
      </c>
      <c r="R53" s="2">
        <f t="shared" si="10"/>
        <v>39194.741007194243</v>
      </c>
      <c r="S53" s="2">
        <f t="shared" si="11"/>
        <v>46111.454229719668</v>
      </c>
      <c r="T53" s="2">
        <f>E26/E29</f>
        <v>1.4705882352941176E-2</v>
      </c>
      <c r="U53" s="2">
        <f t="shared" si="12"/>
        <v>8535</v>
      </c>
      <c r="V53" s="2">
        <f t="shared" si="13"/>
        <v>10041.176470588236</v>
      </c>
      <c r="W53" s="2">
        <f>Q26/Q29</f>
        <v>2.764510059342886E-3</v>
      </c>
      <c r="X53" s="2">
        <f t="shared" si="14"/>
        <v>5275.7716456795479</v>
      </c>
      <c r="Y53" s="2">
        <f t="shared" si="15"/>
        <v>6307.8876537849183</v>
      </c>
      <c r="Z53" s="2">
        <f>W26/W29</f>
        <v>1.3082841877268358E-2</v>
      </c>
      <c r="AA53" s="2">
        <f t="shared" si="16"/>
        <v>22670.877286703897</v>
      </c>
      <c r="AB53" s="2">
        <f t="shared" si="17"/>
        <v>29419.438860780865</v>
      </c>
    </row>
    <row r="54" spans="1:58" x14ac:dyDescent="0.25">
      <c r="A54" s="24" t="s">
        <v>0</v>
      </c>
      <c r="B54" s="55">
        <f>B27/B29</f>
        <v>5.2492404635985146E-2</v>
      </c>
      <c r="C54" s="23">
        <f>B54*C27</f>
        <v>192026.45482164959</v>
      </c>
      <c r="D54" s="23">
        <f t="shared" si="19"/>
        <v>225984.99870597501</v>
      </c>
      <c r="E54" s="2">
        <f>H27/H29</f>
        <v>0.10868136050655687</v>
      </c>
      <c r="F54" s="2">
        <f t="shared" si="2"/>
        <v>370836.23480156396</v>
      </c>
      <c r="G54" s="2">
        <f t="shared" si="3"/>
        <v>449222.0139787551</v>
      </c>
      <c r="H54" s="2">
        <f>K27/K29</f>
        <v>0.18899622007559849</v>
      </c>
      <c r="I54" s="2">
        <f t="shared" si="4"/>
        <v>1026402.561948761</v>
      </c>
      <c r="J54" s="2">
        <f t="shared" si="5"/>
        <v>1239729.588408232</v>
      </c>
      <c r="K54" s="2">
        <f>N27/N29</f>
        <v>2.4382314694408321E-2</v>
      </c>
      <c r="L54" s="2">
        <f t="shared" si="6"/>
        <v>94344.416449934972</v>
      </c>
      <c r="M54" s="2">
        <f t="shared" si="7"/>
        <v>113188.31274382315</v>
      </c>
      <c r="N54" s="2">
        <f>T27/T29</f>
        <v>0.24544818272330274</v>
      </c>
      <c r="O54" s="2">
        <f t="shared" si="8"/>
        <v>684867.19170371536</v>
      </c>
      <c r="P54" s="2">
        <f t="shared" si="9"/>
        <v>826024.68703606946</v>
      </c>
      <c r="Q54" s="2">
        <f>Z27/Z29</f>
        <v>3.8203919622922348E-2</v>
      </c>
      <c r="R54" s="2">
        <f t="shared" si="10"/>
        <v>111937.48449516248</v>
      </c>
      <c r="S54" s="2">
        <f t="shared" si="11"/>
        <v>137152.07144629123</v>
      </c>
      <c r="T54" s="2">
        <f>E27/E29</f>
        <v>9.9264705882352935E-2</v>
      </c>
      <c r="U54" s="2">
        <f t="shared" si="12"/>
        <v>403873.34558823524</v>
      </c>
      <c r="V54" s="2">
        <f t="shared" si="13"/>
        <v>481348.0588235294</v>
      </c>
      <c r="W54" s="2">
        <f>Q27/Q29</f>
        <v>0.16071790418294979</v>
      </c>
      <c r="X54" s="2">
        <f t="shared" si="14"/>
        <v>682150.10820668703</v>
      </c>
      <c r="Y54" s="2">
        <f t="shared" si="15"/>
        <v>827392.64611376473</v>
      </c>
      <c r="Z54" s="2">
        <f>W27/W29</f>
        <v>0.13584033254325126</v>
      </c>
      <c r="AA54" s="2">
        <f t="shared" si="16"/>
        <v>375652.31225377688</v>
      </c>
      <c r="AB54" s="2">
        <f t="shared" si="17"/>
        <v>465862.65453275712</v>
      </c>
    </row>
    <row r="55" spans="1:58" x14ac:dyDescent="0.25">
      <c r="A55" s="24" t="s">
        <v>12</v>
      </c>
      <c r="B55" s="55">
        <f>B28/B29</f>
        <v>8.3830313941712607E-3</v>
      </c>
      <c r="C55" s="23">
        <f t="shared" si="18"/>
        <v>6950.7820974457063</v>
      </c>
      <c r="D55" s="23">
        <f t="shared" si="19"/>
        <v>8149.228648587824</v>
      </c>
      <c r="E55" s="2">
        <f>H28/H29</f>
        <v>1.0380263658696931E-2</v>
      </c>
      <c r="F55" s="2">
        <f t="shared" si="2"/>
        <v>9229.3934465935436</v>
      </c>
      <c r="G55" s="2">
        <f t="shared" si="3"/>
        <v>11180.914155219543</v>
      </c>
      <c r="H55" s="2">
        <f>K28/K29</f>
        <v>2.0999580008399833E-4</v>
      </c>
      <c r="I55" s="2">
        <f t="shared" si="4"/>
        <v>410.54178916421677</v>
      </c>
      <c r="J55" s="2">
        <f t="shared" si="5"/>
        <v>482.99034019319618</v>
      </c>
      <c r="K55" s="2">
        <f>N28/N29</f>
        <v>1.4466840052015605E-2</v>
      </c>
      <c r="L55" s="2">
        <f t="shared" si="6"/>
        <v>5131.5617685305597</v>
      </c>
      <c r="M55" s="2">
        <f t="shared" si="7"/>
        <v>6092.0876137841351</v>
      </c>
      <c r="N55" s="2">
        <f>T28/T29</f>
        <v>3.6177952150468736E-3</v>
      </c>
      <c r="O55" s="2">
        <f t="shared" si="8"/>
        <v>2962.0770679100578</v>
      </c>
      <c r="P55" s="2">
        <f t="shared" si="9"/>
        <v>3557.7579034531709</v>
      </c>
      <c r="Q55" s="2">
        <f>Z28/Z29</f>
        <v>4.6390473827834282E-2</v>
      </c>
      <c r="R55" s="2">
        <f t="shared" si="10"/>
        <v>28338.455966261474</v>
      </c>
      <c r="S55" s="2">
        <f t="shared" si="11"/>
        <v>33376.275862068964</v>
      </c>
      <c r="T55" s="2">
        <f>E28/E29</f>
        <v>2.2058823529411766E-2</v>
      </c>
      <c r="U55" s="2">
        <f t="shared" si="12"/>
        <v>11475</v>
      </c>
      <c r="V55" s="2">
        <f t="shared" si="13"/>
        <v>13500</v>
      </c>
      <c r="W55" s="2">
        <f>Q28/Q29</f>
        <v>1.2013315964683746E-3</v>
      </c>
      <c r="X55" s="2">
        <f t="shared" si="14"/>
        <v>981.03020697640761</v>
      </c>
      <c r="Y55" s="2">
        <f t="shared" si="15"/>
        <v>1168.7418729193805</v>
      </c>
      <c r="Z55" s="2">
        <f>W28/W29</f>
        <v>3.5382752028884898E-2</v>
      </c>
      <c r="AA55" s="2">
        <f t="shared" si="16"/>
        <v>24770.721657629711</v>
      </c>
      <c r="AB55" s="2">
        <f t="shared" si="17"/>
        <v>33132.762827368104</v>
      </c>
    </row>
    <row r="56" spans="1:58" s="42" customFormat="1" x14ac:dyDescent="0.25">
      <c r="A56" s="35" t="s">
        <v>28</v>
      </c>
      <c r="B56" s="56">
        <f>B29/B29</f>
        <v>1</v>
      </c>
      <c r="C56" s="45">
        <f>SUM(C37:C55)</f>
        <v>2529960.2933330918</v>
      </c>
      <c r="D56" s="46">
        <f>SUM(D37:D55)</f>
        <v>2968923.2191372938</v>
      </c>
      <c r="E56" s="36">
        <f>H29/H29</f>
        <v>1</v>
      </c>
      <c r="F56" s="47">
        <f>SUM(F37:F55)</f>
        <v>3535868.3850731808</v>
      </c>
      <c r="G56" s="46">
        <f>SUM(G37:G55)</f>
        <v>4253609.0209796662</v>
      </c>
      <c r="H56" s="36">
        <f>K29/K29</f>
        <v>1</v>
      </c>
      <c r="I56" s="47">
        <f>SUM(I37:I55)</f>
        <v>5096913.745012599</v>
      </c>
      <c r="J56" s="46">
        <f>SUM(J37:J55)</f>
        <v>6160128.933011339</v>
      </c>
      <c r="K56" s="36">
        <f>N29/N29</f>
        <v>1</v>
      </c>
      <c r="L56" s="47">
        <f>SUM(L37:L55)</f>
        <v>2111744.7428478543</v>
      </c>
      <c r="M56" s="46">
        <f>SUM(M37:M55)</f>
        <v>2530120.3969440833</v>
      </c>
      <c r="N56" s="36">
        <f>T29/T29</f>
        <v>1</v>
      </c>
      <c r="O56" s="47">
        <f>SUM(O37:O55)</f>
        <v>2392481.6730873496</v>
      </c>
      <c r="P56" s="46">
        <f>SUM(P37:P55)</f>
        <v>2884929.1659749812</v>
      </c>
      <c r="Q56" s="36">
        <f>Z29/Z29</f>
        <v>1</v>
      </c>
      <c r="R56" s="47">
        <f>SUM(R37:R55)</f>
        <v>1926571.1374348793</v>
      </c>
      <c r="S56" s="46">
        <f>SUM(S37:S55)</f>
        <v>2310373.8940709499</v>
      </c>
      <c r="T56" s="36">
        <f>E29/E29</f>
        <v>1</v>
      </c>
      <c r="U56" s="47">
        <f>SUM(U37:U55)</f>
        <v>2550279.2544117644</v>
      </c>
      <c r="V56" s="46">
        <f>SUM(V37:V55)</f>
        <v>3029955.4390441179</v>
      </c>
      <c r="W56" s="36">
        <f>Q29/Q29</f>
        <v>1</v>
      </c>
      <c r="X56" s="47">
        <f>SUM(X37:X55)</f>
        <v>3736577.0649587493</v>
      </c>
      <c r="Y56" s="46">
        <f>SUM(Y37:Y55)</f>
        <v>4498937.6444058483</v>
      </c>
      <c r="Z56" s="36">
        <f>W29/W29</f>
        <v>1</v>
      </c>
      <c r="AA56" s="47">
        <f>SUM(AA37:AA55)</f>
        <v>2050459.910221244</v>
      </c>
      <c r="AB56" s="46">
        <f>SUM(AB37:AB55)</f>
        <v>2618139.7433588286</v>
      </c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</row>
    <row r="57" spans="1:58" x14ac:dyDescent="0.25">
      <c r="A57" s="35" t="s">
        <v>53</v>
      </c>
      <c r="B57" s="36"/>
      <c r="C57" s="37">
        <f>AVERAGE(C56,F56,I56,L56,O56)</f>
        <v>3133393.767870815</v>
      </c>
      <c r="D57" s="37">
        <f>AVERAGE(D56,G56,J56,M56,P56)</f>
        <v>3759542.147209473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26">
        <f>AVERAGE(R56,U56)</f>
        <v>2238425.1959233219</v>
      </c>
      <c r="S57" s="26">
        <f>AVERAGE(S56,V56)</f>
        <v>2670164.6665575337</v>
      </c>
      <c r="T57" s="30"/>
      <c r="U57" s="30"/>
      <c r="V57" s="30"/>
      <c r="W57" s="30"/>
      <c r="X57" s="30"/>
      <c r="Y57" s="30"/>
      <c r="Z57" s="30"/>
      <c r="AA57" s="30"/>
      <c r="AB57" s="30"/>
    </row>
    <row r="58" spans="1:58" s="21" customFormat="1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58" s="21" customFormat="1" x14ac:dyDescent="0.25">
      <c r="B59" s="30"/>
      <c r="C59" s="30"/>
      <c r="D59" s="30"/>
      <c r="E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58" s="21" customFormat="1" x14ac:dyDescent="0.25">
      <c r="B60" s="30"/>
      <c r="C60" s="30"/>
      <c r="D60" s="30"/>
      <c r="E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58" s="21" customFormat="1" ht="18" customHeight="1" x14ac:dyDescent="0.25">
      <c r="B61" s="57" t="s">
        <v>47</v>
      </c>
      <c r="C61" s="57" t="s">
        <v>48</v>
      </c>
      <c r="D61" s="57" t="s">
        <v>49</v>
      </c>
      <c r="E61" s="57" t="s">
        <v>68</v>
      </c>
      <c r="F61" s="34"/>
      <c r="G61" s="34"/>
      <c r="H61" s="34"/>
    </row>
    <row r="62" spans="1:58" s="21" customFormat="1" x14ac:dyDescent="0.25">
      <c r="A62" s="58" t="s">
        <v>36</v>
      </c>
      <c r="B62" s="59">
        <v>2436603.0099999998</v>
      </c>
      <c r="C62" s="59">
        <v>2442009.1656184103</v>
      </c>
      <c r="D62" s="59">
        <v>2719962.83001245</v>
      </c>
      <c r="E62" s="64">
        <f>AVERAGE(C56,U56,F56,I56,L56,X56,O56,AA56,R56)</f>
        <v>2881206.2451534132</v>
      </c>
      <c r="F62" s="68"/>
      <c r="G62" s="31"/>
      <c r="H62" s="31"/>
    </row>
    <row r="63" spans="1:58" s="21" customFormat="1" x14ac:dyDescent="0.25">
      <c r="A63" s="58" t="s">
        <v>37</v>
      </c>
      <c r="B63" s="59">
        <v>3168404.49</v>
      </c>
      <c r="C63" s="59">
        <v>3168404.49</v>
      </c>
      <c r="D63" s="59">
        <v>3450564.2444048817</v>
      </c>
      <c r="E63" s="65">
        <f>AVERAGE(D56,V56,G56,J56,M56,Y56,P56,AB56,S56)</f>
        <v>3472790.8285474568</v>
      </c>
      <c r="F63" s="69"/>
      <c r="G63" s="31"/>
      <c r="H63" s="31"/>
    </row>
    <row r="64" spans="1:58" s="21" customFormat="1" x14ac:dyDescent="0.25">
      <c r="C64" s="31"/>
      <c r="D64" s="31"/>
      <c r="E64" s="31"/>
      <c r="G64" s="31"/>
    </row>
    <row r="65" spans="1:10" s="21" customFormat="1" x14ac:dyDescent="0.25">
      <c r="C65" s="31"/>
      <c r="D65" s="31"/>
      <c r="E65" s="31"/>
      <c r="G65" s="63"/>
      <c r="H65" s="31"/>
    </row>
    <row r="66" spans="1:10" s="21" customFormat="1" x14ac:dyDescent="0.25">
      <c r="D66" s="31"/>
    </row>
    <row r="67" spans="1:10" s="21" customFormat="1" x14ac:dyDescent="0.25">
      <c r="A67" s="75" t="s">
        <v>63</v>
      </c>
      <c r="B67" s="75"/>
      <c r="C67" s="75"/>
      <c r="D67" s="75"/>
    </row>
    <row r="68" spans="1:10" s="21" customFormat="1" x14ac:dyDescent="0.25">
      <c r="A68" s="54" t="s">
        <v>59</v>
      </c>
      <c r="B68" s="54" t="s">
        <v>60</v>
      </c>
      <c r="C68" s="54" t="s">
        <v>61</v>
      </c>
      <c r="D68" s="54" t="s">
        <v>62</v>
      </c>
    </row>
    <row r="69" spans="1:10" s="21" customFormat="1" x14ac:dyDescent="0.25">
      <c r="A69" s="22" t="s">
        <v>1</v>
      </c>
      <c r="B69" s="32">
        <f>B29</f>
        <v>17774</v>
      </c>
      <c r="C69" s="33">
        <f>B69/B78</f>
        <v>6.6106001684077733E-3</v>
      </c>
      <c r="D69" s="25" t="s">
        <v>39</v>
      </c>
    </row>
    <row r="70" spans="1:10" s="21" customFormat="1" x14ac:dyDescent="0.25">
      <c r="A70" s="22" t="s">
        <v>2</v>
      </c>
      <c r="B70" s="32">
        <f>E29</f>
        <v>272</v>
      </c>
      <c r="C70" s="33">
        <f>B70/B78</f>
        <v>1.0116367985860888E-4</v>
      </c>
      <c r="D70" s="25" t="s">
        <v>40</v>
      </c>
    </row>
    <row r="71" spans="1:10" s="21" customFormat="1" x14ac:dyDescent="0.25">
      <c r="A71" s="22" t="s">
        <v>3</v>
      </c>
      <c r="B71" s="32">
        <f>H29</f>
        <v>86703</v>
      </c>
      <c r="C71" s="33">
        <f>B71/B78</f>
        <v>3.2247038730812375E-2</v>
      </c>
      <c r="D71" s="25" t="s">
        <v>39</v>
      </c>
    </row>
    <row r="72" spans="1:10" s="21" customFormat="1" x14ac:dyDescent="0.25">
      <c r="A72" s="22" t="s">
        <v>19</v>
      </c>
      <c r="B72" s="32">
        <f>K29</f>
        <v>4762</v>
      </c>
      <c r="C72" s="33">
        <f>B72/B78</f>
        <v>1.771108248112851E-3</v>
      </c>
      <c r="D72" s="25" t="s">
        <v>39</v>
      </c>
    </row>
    <row r="73" spans="1:10" s="21" customFormat="1" x14ac:dyDescent="0.25">
      <c r="A73" s="22" t="s">
        <v>4</v>
      </c>
      <c r="B73" s="32">
        <f>N29</f>
        <v>6152</v>
      </c>
      <c r="C73" s="33">
        <f>B73/B78</f>
        <v>2.2880844062138301E-3</v>
      </c>
      <c r="D73" s="25" t="s">
        <v>39</v>
      </c>
    </row>
    <row r="74" spans="1:10" s="21" customFormat="1" x14ac:dyDescent="0.25">
      <c r="A74" s="22" t="s">
        <v>5</v>
      </c>
      <c r="B74" s="32">
        <f>Q29</f>
        <v>69090</v>
      </c>
      <c r="C74" s="33">
        <f>B74/B78</f>
        <v>2.569631853467385E-2</v>
      </c>
      <c r="D74" s="25" t="s">
        <v>41</v>
      </c>
    </row>
    <row r="75" spans="1:10" s="21" customFormat="1" x14ac:dyDescent="0.25">
      <c r="A75" s="22" t="s">
        <v>6</v>
      </c>
      <c r="B75" s="32">
        <f>T29</f>
        <v>101443</v>
      </c>
      <c r="C75" s="33">
        <f>B75/B78</f>
        <v>3.7729217558444342E-2</v>
      </c>
      <c r="D75" s="25" t="s">
        <v>39</v>
      </c>
    </row>
    <row r="76" spans="1:10" s="21" customFormat="1" x14ac:dyDescent="0.25">
      <c r="A76" s="22" t="s">
        <v>7</v>
      </c>
      <c r="B76" s="32">
        <f>W29</f>
        <v>2398485</v>
      </c>
      <c r="C76" s="33">
        <f>B76/B78</f>
        <v>0.89205723781498358</v>
      </c>
      <c r="D76" s="25" t="s">
        <v>7</v>
      </c>
    </row>
    <row r="77" spans="1:10" s="21" customFormat="1" x14ac:dyDescent="0.25">
      <c r="A77" s="22" t="s">
        <v>8</v>
      </c>
      <c r="B77" s="32">
        <f>Z29</f>
        <v>4031</v>
      </c>
      <c r="C77" s="33">
        <f>B77/B78</f>
        <v>1.4992308584928398E-3</v>
      </c>
      <c r="D77" s="25" t="s">
        <v>40</v>
      </c>
    </row>
    <row r="78" spans="1:10" s="21" customFormat="1" x14ac:dyDescent="0.25">
      <c r="A78" s="51" t="s">
        <v>38</v>
      </c>
      <c r="B78" s="52">
        <f>SUM(B69:B77)</f>
        <v>2688712</v>
      </c>
      <c r="C78" s="53">
        <f>B78/B78</f>
        <v>1</v>
      </c>
      <c r="H78" s="31"/>
    </row>
    <row r="79" spans="1:10" s="21" customFormat="1" x14ac:dyDescent="0.25">
      <c r="H79" s="31"/>
    </row>
    <row r="80" spans="1:10" s="21" customFormat="1" x14ac:dyDescent="0.25">
      <c r="C80" s="70" t="s">
        <v>66</v>
      </c>
      <c r="D80" s="71"/>
      <c r="J80" s="50"/>
    </row>
    <row r="81" spans="3:10" s="21" customFormat="1" x14ac:dyDescent="0.25">
      <c r="C81" s="60">
        <f>+C69+C71+C72+C73+C75</f>
        <v>8.0646049111991164E-2</v>
      </c>
      <c r="D81" s="61" t="s">
        <v>39</v>
      </c>
      <c r="J81" s="50"/>
    </row>
    <row r="82" spans="3:10" s="21" customFormat="1" x14ac:dyDescent="0.25">
      <c r="C82" s="60">
        <f>+C74</f>
        <v>2.569631853467385E-2</v>
      </c>
      <c r="D82" s="61" t="s">
        <v>41</v>
      </c>
    </row>
    <row r="83" spans="3:10" s="21" customFormat="1" x14ac:dyDescent="0.25">
      <c r="C83" s="60">
        <f>+C76</f>
        <v>0.89205723781498358</v>
      </c>
      <c r="D83" s="61" t="s">
        <v>7</v>
      </c>
    </row>
    <row r="84" spans="3:10" s="21" customFormat="1" x14ac:dyDescent="0.25">
      <c r="C84" s="60">
        <f>+C70+C77</f>
        <v>1.6003945383514487E-3</v>
      </c>
      <c r="D84" s="61" t="s">
        <v>40</v>
      </c>
    </row>
    <row r="85" spans="3:10" s="21" customFormat="1" x14ac:dyDescent="0.25">
      <c r="C85" s="62">
        <f>SUM(C81:C84)</f>
        <v>1</v>
      </c>
      <c r="D85" s="51" t="s">
        <v>67</v>
      </c>
    </row>
    <row r="86" spans="3:10" s="21" customFormat="1" x14ac:dyDescent="0.25"/>
    <row r="87" spans="3:10" s="21" customFormat="1" x14ac:dyDescent="0.25"/>
    <row r="88" spans="3:10" s="21" customFormat="1" x14ac:dyDescent="0.25"/>
    <row r="89" spans="3:10" s="21" customFormat="1" x14ac:dyDescent="0.25"/>
    <row r="90" spans="3:10" s="21" customFormat="1" x14ac:dyDescent="0.25"/>
    <row r="91" spans="3:10" s="21" customFormat="1" x14ac:dyDescent="0.25"/>
    <row r="92" spans="3:10" s="21" customFormat="1" x14ac:dyDescent="0.25"/>
    <row r="93" spans="3:10" s="21" customFormat="1" x14ac:dyDescent="0.25"/>
    <row r="94" spans="3:10" s="21" customFormat="1" x14ac:dyDescent="0.25"/>
    <row r="95" spans="3:10" s="21" customFormat="1" x14ac:dyDescent="0.25"/>
    <row r="96" spans="3:10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  <row r="133" s="21" customFormat="1" x14ac:dyDescent="0.25"/>
    <row r="134" s="21" customFormat="1" x14ac:dyDescent="0.25"/>
    <row r="135" s="21" customFormat="1" x14ac:dyDescent="0.25"/>
    <row r="136" s="21" customFormat="1" x14ac:dyDescent="0.25"/>
    <row r="137" s="21" customFormat="1" x14ac:dyDescent="0.25"/>
    <row r="138" s="21" customFormat="1" x14ac:dyDescent="0.25"/>
    <row r="139" s="21" customFormat="1" x14ac:dyDescent="0.25"/>
    <row r="140" s="21" customFormat="1" x14ac:dyDescent="0.25"/>
    <row r="141" s="21" customFormat="1" x14ac:dyDescent="0.25"/>
    <row r="142" s="21" customFormat="1" x14ac:dyDescent="0.25"/>
    <row r="143" s="21" customFormat="1" x14ac:dyDescent="0.25"/>
    <row r="144" s="21" customFormat="1" x14ac:dyDescent="0.25"/>
    <row r="145" s="21" customFormat="1" x14ac:dyDescent="0.25"/>
    <row r="146" s="21" customFormat="1" x14ac:dyDescent="0.25"/>
    <row r="147" s="21" customFormat="1" x14ac:dyDescent="0.25"/>
    <row r="148" s="21" customFormat="1" x14ac:dyDescent="0.25"/>
    <row r="149" s="21" customFormat="1" x14ac:dyDescent="0.25"/>
    <row r="150" s="21" customFormat="1" x14ac:dyDescent="0.25"/>
    <row r="151" s="21" customFormat="1" x14ac:dyDescent="0.25"/>
    <row r="152" s="21" customFormat="1" x14ac:dyDescent="0.25"/>
    <row r="153" s="21" customFormat="1" x14ac:dyDescent="0.25"/>
    <row r="154" s="21" customFormat="1" x14ac:dyDescent="0.25"/>
    <row r="155" s="21" customFormat="1" x14ac:dyDescent="0.25"/>
    <row r="156" s="21" customFormat="1" x14ac:dyDescent="0.25"/>
    <row r="157" s="21" customFormat="1" x14ac:dyDescent="0.25"/>
    <row r="158" s="21" customFormat="1" x14ac:dyDescent="0.25"/>
    <row r="159" s="21" customFormat="1" x14ac:dyDescent="0.25"/>
    <row r="160" s="21" customFormat="1" x14ac:dyDescent="0.25"/>
    <row r="161" s="21" customFormat="1" x14ac:dyDescent="0.25"/>
    <row r="162" s="21" customFormat="1" x14ac:dyDescent="0.25"/>
    <row r="163" s="21" customFormat="1" x14ac:dyDescent="0.25"/>
    <row r="164" s="21" customFormat="1" x14ac:dyDescent="0.25"/>
    <row r="165" s="21" customFormat="1" x14ac:dyDescent="0.25"/>
    <row r="166" s="21" customFormat="1" x14ac:dyDescent="0.25"/>
    <row r="167" s="21" customFormat="1" x14ac:dyDescent="0.25"/>
    <row r="168" s="21" customFormat="1" x14ac:dyDescent="0.25"/>
    <row r="169" s="21" customFormat="1" x14ac:dyDescent="0.25"/>
    <row r="170" s="21" customFormat="1" x14ac:dyDescent="0.25"/>
    <row r="171" s="21" customFormat="1" x14ac:dyDescent="0.25"/>
    <row r="172" s="21" customFormat="1" x14ac:dyDescent="0.25"/>
    <row r="173" s="21" customFormat="1" x14ac:dyDescent="0.25"/>
    <row r="174" s="21" customFormat="1" x14ac:dyDescent="0.25"/>
    <row r="175" s="21" customFormat="1" x14ac:dyDescent="0.25"/>
    <row r="176" s="21" customFormat="1" x14ac:dyDescent="0.25"/>
    <row r="177" s="21" customFormat="1" x14ac:dyDescent="0.25"/>
    <row r="178" s="21" customFormat="1" x14ac:dyDescent="0.25"/>
    <row r="179" s="21" customFormat="1" x14ac:dyDescent="0.25"/>
    <row r="180" s="21" customFormat="1" x14ac:dyDescent="0.25"/>
    <row r="181" s="21" customFormat="1" x14ac:dyDescent="0.25"/>
    <row r="182" s="21" customFormat="1" x14ac:dyDescent="0.25"/>
    <row r="183" s="21" customFormat="1" x14ac:dyDescent="0.25"/>
    <row r="184" s="21" customFormat="1" x14ac:dyDescent="0.25"/>
    <row r="185" s="21" customFormat="1" x14ac:dyDescent="0.25"/>
    <row r="186" s="21" customFormat="1" x14ac:dyDescent="0.25"/>
    <row r="187" s="21" customFormat="1" x14ac:dyDescent="0.25"/>
    <row r="188" s="21" customFormat="1" x14ac:dyDescent="0.25"/>
    <row r="189" s="21" customFormat="1" x14ac:dyDescent="0.25"/>
    <row r="190" s="21" customFormat="1" x14ac:dyDescent="0.25"/>
    <row r="191" s="21" customFormat="1" x14ac:dyDescent="0.25"/>
    <row r="192" s="21" customFormat="1" x14ac:dyDescent="0.25"/>
    <row r="193" s="21" customFormat="1" x14ac:dyDescent="0.25"/>
    <row r="194" s="21" customFormat="1" x14ac:dyDescent="0.25"/>
    <row r="195" s="21" customFormat="1" x14ac:dyDescent="0.25"/>
    <row r="196" s="21" customFormat="1" x14ac:dyDescent="0.25"/>
    <row r="197" s="21" customFormat="1" x14ac:dyDescent="0.25"/>
    <row r="198" s="21" customFormat="1" x14ac:dyDescent="0.25"/>
    <row r="199" s="21" customFormat="1" x14ac:dyDescent="0.25"/>
    <row r="200" s="21" customFormat="1" x14ac:dyDescent="0.25"/>
    <row r="201" s="21" customFormat="1" x14ac:dyDescent="0.25"/>
    <row r="202" s="21" customFormat="1" x14ac:dyDescent="0.25"/>
    <row r="203" s="21" customFormat="1" x14ac:dyDescent="0.25"/>
    <row r="204" s="21" customFormat="1" x14ac:dyDescent="0.25"/>
    <row r="205" s="21" customFormat="1" x14ac:dyDescent="0.25"/>
    <row r="206" s="21" customFormat="1" x14ac:dyDescent="0.25"/>
    <row r="207" s="21" customFormat="1" x14ac:dyDescent="0.25"/>
    <row r="208" s="21" customFormat="1" x14ac:dyDescent="0.25"/>
    <row r="209" s="21" customFormat="1" x14ac:dyDescent="0.25"/>
    <row r="210" s="21" customFormat="1" x14ac:dyDescent="0.25"/>
    <row r="211" s="21" customFormat="1" x14ac:dyDescent="0.25"/>
    <row r="212" s="21" customFormat="1" x14ac:dyDescent="0.25"/>
    <row r="213" s="21" customFormat="1" x14ac:dyDescent="0.25"/>
    <row r="214" s="21" customFormat="1" x14ac:dyDescent="0.25"/>
    <row r="215" s="21" customFormat="1" x14ac:dyDescent="0.25"/>
    <row r="216" s="21" customFormat="1" x14ac:dyDescent="0.25"/>
    <row r="217" s="21" customFormat="1" x14ac:dyDescent="0.25"/>
    <row r="218" s="21" customFormat="1" x14ac:dyDescent="0.25"/>
    <row r="219" s="21" customFormat="1" x14ac:dyDescent="0.25"/>
    <row r="220" s="21" customFormat="1" x14ac:dyDescent="0.25"/>
    <row r="221" s="21" customFormat="1" x14ac:dyDescent="0.25"/>
    <row r="222" s="21" customFormat="1" x14ac:dyDescent="0.25"/>
    <row r="223" s="21" customFormat="1" x14ac:dyDescent="0.25"/>
    <row r="224" s="21" customFormat="1" x14ac:dyDescent="0.25"/>
    <row r="225" s="21" customFormat="1" x14ac:dyDescent="0.25"/>
    <row r="226" s="21" customFormat="1" x14ac:dyDescent="0.25"/>
    <row r="227" s="21" customFormat="1" x14ac:dyDescent="0.25"/>
    <row r="228" s="21" customFormat="1" x14ac:dyDescent="0.25"/>
    <row r="229" s="21" customFormat="1" x14ac:dyDescent="0.25"/>
    <row r="230" s="21" customFormat="1" x14ac:dyDescent="0.25"/>
    <row r="231" s="21" customFormat="1" x14ac:dyDescent="0.25"/>
    <row r="232" s="21" customFormat="1" x14ac:dyDescent="0.25"/>
    <row r="233" s="21" customFormat="1" x14ac:dyDescent="0.25"/>
    <row r="234" s="21" customFormat="1" x14ac:dyDescent="0.25"/>
    <row r="235" s="21" customFormat="1" x14ac:dyDescent="0.25"/>
    <row r="236" s="21" customFormat="1" x14ac:dyDescent="0.25"/>
    <row r="237" s="21" customFormat="1" x14ac:dyDescent="0.25"/>
    <row r="238" s="21" customFormat="1" x14ac:dyDescent="0.25"/>
    <row r="239" s="21" customFormat="1" x14ac:dyDescent="0.25"/>
    <row r="240" s="21" customFormat="1" x14ac:dyDescent="0.25"/>
    <row r="241" s="21" customFormat="1" x14ac:dyDescent="0.25"/>
    <row r="242" s="21" customFormat="1" x14ac:dyDescent="0.25"/>
    <row r="243" s="21" customFormat="1" x14ac:dyDescent="0.25"/>
    <row r="244" s="21" customFormat="1" x14ac:dyDescent="0.25"/>
    <row r="245" s="21" customFormat="1" x14ac:dyDescent="0.25"/>
    <row r="246" s="21" customFormat="1" x14ac:dyDescent="0.25"/>
    <row r="247" s="21" customFormat="1" x14ac:dyDescent="0.25"/>
    <row r="248" s="21" customFormat="1" x14ac:dyDescent="0.25"/>
    <row r="249" s="21" customFormat="1" x14ac:dyDescent="0.25"/>
    <row r="250" s="21" customFormat="1" x14ac:dyDescent="0.25"/>
    <row r="251" s="21" customFormat="1" x14ac:dyDescent="0.25"/>
    <row r="252" s="21" customFormat="1" x14ac:dyDescent="0.25"/>
    <row r="253" s="21" customFormat="1" x14ac:dyDescent="0.25"/>
    <row r="254" s="21" customFormat="1" x14ac:dyDescent="0.25"/>
    <row r="255" s="21" customFormat="1" x14ac:dyDescent="0.25"/>
    <row r="256" s="21" customFormat="1" x14ac:dyDescent="0.25"/>
    <row r="257" s="21" customFormat="1" x14ac:dyDescent="0.25"/>
    <row r="258" s="21" customFormat="1" x14ac:dyDescent="0.25"/>
    <row r="259" s="21" customFormat="1" x14ac:dyDescent="0.25"/>
    <row r="260" s="21" customFormat="1" x14ac:dyDescent="0.25"/>
    <row r="261" s="21" customFormat="1" x14ac:dyDescent="0.25"/>
    <row r="262" s="21" customFormat="1" x14ac:dyDescent="0.25"/>
    <row r="263" s="21" customFormat="1" x14ac:dyDescent="0.25"/>
    <row r="264" s="21" customFormat="1" x14ac:dyDescent="0.25"/>
    <row r="265" s="21" customFormat="1" x14ac:dyDescent="0.25"/>
    <row r="266" s="21" customFormat="1" x14ac:dyDescent="0.25"/>
    <row r="267" s="21" customFormat="1" x14ac:dyDescent="0.25"/>
    <row r="268" s="21" customFormat="1" x14ac:dyDescent="0.25"/>
    <row r="269" s="21" customFormat="1" x14ac:dyDescent="0.25"/>
    <row r="270" s="21" customFormat="1" x14ac:dyDescent="0.25"/>
    <row r="271" s="21" customFormat="1" x14ac:dyDescent="0.25"/>
    <row r="272" s="21" customFormat="1" x14ac:dyDescent="0.25"/>
    <row r="273" s="21" customFormat="1" x14ac:dyDescent="0.25"/>
    <row r="274" s="21" customFormat="1" x14ac:dyDescent="0.25"/>
    <row r="275" s="21" customFormat="1" x14ac:dyDescent="0.25"/>
    <row r="276" s="21" customFormat="1" x14ac:dyDescent="0.25"/>
    <row r="277" s="21" customFormat="1" x14ac:dyDescent="0.25"/>
    <row r="278" s="21" customFormat="1" x14ac:dyDescent="0.25"/>
    <row r="279" s="21" customFormat="1" x14ac:dyDescent="0.25"/>
    <row r="280" s="21" customFormat="1" x14ac:dyDescent="0.25"/>
    <row r="281" s="21" customFormat="1" x14ac:dyDescent="0.25"/>
    <row r="282" s="21" customFormat="1" x14ac:dyDescent="0.25"/>
    <row r="283" s="21" customFormat="1" x14ac:dyDescent="0.25"/>
    <row r="284" s="21" customFormat="1" x14ac:dyDescent="0.25"/>
    <row r="285" s="21" customFormat="1" x14ac:dyDescent="0.25"/>
    <row r="286" s="21" customFormat="1" x14ac:dyDescent="0.25"/>
    <row r="287" s="21" customFormat="1" x14ac:dyDescent="0.25"/>
    <row r="288" s="21" customFormat="1" x14ac:dyDescent="0.25"/>
    <row r="289" s="21" customFormat="1" x14ac:dyDescent="0.25"/>
    <row r="290" s="21" customFormat="1" x14ac:dyDescent="0.25"/>
    <row r="291" s="21" customFormat="1" x14ac:dyDescent="0.25"/>
    <row r="292" s="21" customFormat="1" x14ac:dyDescent="0.25"/>
    <row r="293" s="21" customFormat="1" x14ac:dyDescent="0.25"/>
    <row r="294" s="21" customFormat="1" x14ac:dyDescent="0.25"/>
    <row r="295" s="21" customFormat="1" x14ac:dyDescent="0.25"/>
    <row r="296" s="21" customFormat="1" x14ac:dyDescent="0.25"/>
    <row r="297" s="21" customFormat="1" x14ac:dyDescent="0.25"/>
    <row r="298" s="21" customFormat="1" x14ac:dyDescent="0.25"/>
    <row r="299" s="21" customFormat="1" x14ac:dyDescent="0.25"/>
  </sheetData>
  <mergeCells count="46">
    <mergeCell ref="B7:D7"/>
    <mergeCell ref="Z7:AB7"/>
    <mergeCell ref="W7:Y7"/>
    <mergeCell ref="T7:V7"/>
    <mergeCell ref="Q7:S7"/>
    <mergeCell ref="N7:P7"/>
    <mergeCell ref="K7:M7"/>
    <mergeCell ref="E7:G7"/>
    <mergeCell ref="H7:J7"/>
    <mergeCell ref="B8:B9"/>
    <mergeCell ref="B35:D35"/>
    <mergeCell ref="T35:V35"/>
    <mergeCell ref="E35:G35"/>
    <mergeCell ref="H35:J35"/>
    <mergeCell ref="B34:P34"/>
    <mergeCell ref="Q34:V34"/>
    <mergeCell ref="K35:M35"/>
    <mergeCell ref="C8:D8"/>
    <mergeCell ref="E8:E9"/>
    <mergeCell ref="H8:H9"/>
    <mergeCell ref="K8:K9"/>
    <mergeCell ref="N8:N9"/>
    <mergeCell ref="Q8:Q9"/>
    <mergeCell ref="F8:G8"/>
    <mergeCell ref="I8:J8"/>
    <mergeCell ref="W35:Y35"/>
    <mergeCell ref="N35:P35"/>
    <mergeCell ref="W34:Y34"/>
    <mergeCell ref="Q35:S35"/>
    <mergeCell ref="R8:S8"/>
    <mergeCell ref="C80:D80"/>
    <mergeCell ref="A8:A9"/>
    <mergeCell ref="A35:A36"/>
    <mergeCell ref="B6:AB6"/>
    <mergeCell ref="B33:AB33"/>
    <mergeCell ref="A67:D67"/>
    <mergeCell ref="Z34:AB34"/>
    <mergeCell ref="T8:T9"/>
    <mergeCell ref="W8:W9"/>
    <mergeCell ref="Z8:Z9"/>
    <mergeCell ref="Z35:AB35"/>
    <mergeCell ref="AA8:AB8"/>
    <mergeCell ref="U8:V8"/>
    <mergeCell ref="X8:Y8"/>
    <mergeCell ref="L8:M8"/>
    <mergeCell ref="O8:P8"/>
  </mergeCells>
  <phoneticPr fontId="11" type="noConversion"/>
  <conditionalFormatting sqref="A10:A29">
    <cfRule type="duplicateValues" dxfId="0" priority="3"/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94"/>
  <sheetViews>
    <sheetView topLeftCell="A23" zoomScaleNormal="100" workbookViewId="0">
      <selection activeCell="B51" sqref="B51"/>
    </sheetView>
  </sheetViews>
  <sheetFormatPr baseColWidth="10" defaultColWidth="11.42578125" defaultRowHeight="15" x14ac:dyDescent="0.25"/>
  <cols>
    <col min="1" max="1" width="29.7109375" customWidth="1"/>
    <col min="2" max="2" width="18.42578125" bestFit="1" customWidth="1"/>
    <col min="3" max="3" width="16.42578125" bestFit="1" customWidth="1"/>
    <col min="4" max="4" width="17.28515625" bestFit="1" customWidth="1"/>
    <col min="5" max="5" width="14.42578125" customWidth="1"/>
    <col min="6" max="6" width="16.42578125" bestFit="1" customWidth="1"/>
    <col min="7" max="7" width="17.28515625" bestFit="1" customWidth="1"/>
    <col min="8" max="8" width="11.7109375" bestFit="1" customWidth="1"/>
    <col min="9" max="9" width="16.42578125" bestFit="1" customWidth="1"/>
    <col min="10" max="10" width="17.28515625" bestFit="1" customWidth="1"/>
    <col min="11" max="11" width="12.7109375" bestFit="1" customWidth="1"/>
    <col min="12" max="12" width="16.42578125" bestFit="1" customWidth="1"/>
    <col min="13" max="13" width="17.28515625" bestFit="1" customWidth="1"/>
    <col min="14" max="14" width="11.7109375" bestFit="1" customWidth="1"/>
    <col min="15" max="15" width="16.42578125" bestFit="1" customWidth="1"/>
    <col min="16" max="16" width="17.28515625" bestFit="1" customWidth="1"/>
    <col min="17" max="17" width="11.7109375" bestFit="1" customWidth="1"/>
    <col min="18" max="18" width="16.42578125" bestFit="1" customWidth="1"/>
    <col min="19" max="19" width="17.28515625" bestFit="1" customWidth="1"/>
    <col min="20" max="20" width="11.7109375" bestFit="1" customWidth="1"/>
    <col min="21" max="21" width="16.42578125" bestFit="1" customWidth="1"/>
    <col min="22" max="22" width="17.28515625" bestFit="1" customWidth="1"/>
    <col min="23" max="23" width="12.7109375" bestFit="1" customWidth="1"/>
    <col min="24" max="24" width="16.42578125" bestFit="1" customWidth="1"/>
    <col min="25" max="25" width="17.28515625" bestFit="1" customWidth="1"/>
    <col min="26" max="26" width="11.7109375" bestFit="1" customWidth="1"/>
    <col min="27" max="27" width="16.42578125" bestFit="1" customWidth="1"/>
    <col min="28" max="28" width="17.28515625" bestFit="1" customWidth="1"/>
    <col min="29" max="29" width="12.7109375" bestFit="1" customWidth="1"/>
  </cols>
  <sheetData>
    <row r="2" spans="1:28" x14ac:dyDescent="0.25">
      <c r="B2" s="90" t="s">
        <v>1</v>
      </c>
      <c r="C2" s="90"/>
      <c r="D2" s="90"/>
      <c r="E2" s="90" t="s">
        <v>2</v>
      </c>
      <c r="F2" s="90"/>
      <c r="G2" s="90"/>
      <c r="H2" s="90" t="s">
        <v>3</v>
      </c>
      <c r="I2" s="90"/>
      <c r="J2" s="90"/>
      <c r="K2" s="90" t="s">
        <v>19</v>
      </c>
      <c r="L2" s="90"/>
      <c r="M2" s="90"/>
      <c r="N2" s="90" t="s">
        <v>4</v>
      </c>
      <c r="O2" s="90"/>
      <c r="P2" s="90"/>
      <c r="Q2" s="90" t="s">
        <v>5</v>
      </c>
      <c r="R2" s="90"/>
      <c r="S2" s="90"/>
      <c r="T2" s="90" t="s">
        <v>6</v>
      </c>
      <c r="U2" s="90"/>
      <c r="V2" s="90"/>
      <c r="W2" s="90" t="s">
        <v>7</v>
      </c>
      <c r="X2" s="90"/>
      <c r="Y2" s="90"/>
      <c r="Z2" s="90" t="s">
        <v>8</v>
      </c>
      <c r="AA2" s="90"/>
      <c r="AB2" s="90"/>
    </row>
    <row r="3" spans="1:28" ht="14.65" customHeight="1" x14ac:dyDescent="0.25">
      <c r="B3" s="88" t="s">
        <v>30</v>
      </c>
      <c r="C3" s="91" t="s">
        <v>34</v>
      </c>
      <c r="D3" s="92"/>
      <c r="E3" s="88" t="s">
        <v>30</v>
      </c>
      <c r="F3" s="91" t="s">
        <v>34</v>
      </c>
      <c r="G3" s="92"/>
      <c r="H3" s="88" t="s">
        <v>30</v>
      </c>
      <c r="I3" s="91" t="s">
        <v>34</v>
      </c>
      <c r="J3" s="92"/>
      <c r="K3" s="88" t="s">
        <v>30</v>
      </c>
      <c r="L3" s="91" t="s">
        <v>34</v>
      </c>
      <c r="M3" s="92"/>
      <c r="N3" s="88" t="s">
        <v>30</v>
      </c>
      <c r="O3" s="91" t="s">
        <v>34</v>
      </c>
      <c r="P3" s="92"/>
      <c r="Q3" s="88" t="s">
        <v>30</v>
      </c>
      <c r="R3" s="91" t="s">
        <v>34</v>
      </c>
      <c r="S3" s="92"/>
      <c r="T3" s="88" t="s">
        <v>30</v>
      </c>
      <c r="U3" s="91" t="s">
        <v>34</v>
      </c>
      <c r="V3" s="92"/>
      <c r="W3" s="88" t="s">
        <v>30</v>
      </c>
      <c r="X3" s="91" t="s">
        <v>34</v>
      </c>
      <c r="Y3" s="92"/>
      <c r="Z3" s="88" t="s">
        <v>30</v>
      </c>
      <c r="AA3" s="91" t="s">
        <v>34</v>
      </c>
      <c r="AB3" s="92"/>
    </row>
    <row r="4" spans="1:28" x14ac:dyDescent="0.25">
      <c r="B4" s="89"/>
      <c r="C4" s="1" t="s">
        <v>33</v>
      </c>
      <c r="D4" s="1" t="s">
        <v>35</v>
      </c>
      <c r="E4" s="89"/>
      <c r="F4" s="1" t="s">
        <v>33</v>
      </c>
      <c r="G4" s="1" t="s">
        <v>35</v>
      </c>
      <c r="H4" s="89"/>
      <c r="I4" s="1" t="s">
        <v>33</v>
      </c>
      <c r="J4" s="1" t="s">
        <v>35</v>
      </c>
      <c r="K4" s="89"/>
      <c r="L4" s="1" t="s">
        <v>33</v>
      </c>
      <c r="M4" s="1" t="s">
        <v>35</v>
      </c>
      <c r="N4" s="89"/>
      <c r="O4" s="1" t="s">
        <v>33</v>
      </c>
      <c r="P4" s="1" t="s">
        <v>35</v>
      </c>
      <c r="Q4" s="89"/>
      <c r="R4" s="1" t="s">
        <v>33</v>
      </c>
      <c r="S4" s="1" t="s">
        <v>35</v>
      </c>
      <c r="T4" s="89"/>
      <c r="U4" s="1" t="s">
        <v>33</v>
      </c>
      <c r="V4" s="1" t="s">
        <v>35</v>
      </c>
      <c r="W4" s="89"/>
      <c r="X4" s="1" t="s">
        <v>33</v>
      </c>
      <c r="Y4" s="1" t="s">
        <v>35</v>
      </c>
      <c r="Z4" s="89"/>
      <c r="AA4" s="1" t="s">
        <v>33</v>
      </c>
      <c r="AB4" s="1" t="s">
        <v>35</v>
      </c>
    </row>
    <row r="5" spans="1:28" x14ac:dyDescent="0.25">
      <c r="A5" s="1" t="s">
        <v>24</v>
      </c>
      <c r="B5" s="2">
        <v>576</v>
      </c>
      <c r="C5" s="2">
        <v>2077463.8221354166</v>
      </c>
      <c r="D5" s="2">
        <v>2328867.3515625</v>
      </c>
      <c r="E5" s="2">
        <v>13</v>
      </c>
      <c r="F5" s="2">
        <v>1457423.076923077</v>
      </c>
      <c r="G5" s="2">
        <v>1714615.3846153845</v>
      </c>
      <c r="H5" s="2">
        <v>2218</v>
      </c>
      <c r="I5" s="2">
        <v>2479034.8378313794</v>
      </c>
      <c r="J5" s="2">
        <v>3210095.681032462</v>
      </c>
      <c r="K5" s="2"/>
      <c r="L5" s="2"/>
      <c r="M5" s="2"/>
      <c r="N5" s="2">
        <v>50</v>
      </c>
      <c r="O5" s="2">
        <v>1887000</v>
      </c>
      <c r="P5" s="2">
        <v>2224000</v>
      </c>
      <c r="Q5" s="2">
        <v>439</v>
      </c>
      <c r="R5" s="2">
        <v>2433427.9540546695</v>
      </c>
      <c r="S5" s="2">
        <v>2895542.0925284736</v>
      </c>
      <c r="T5" s="2">
        <v>1514</v>
      </c>
      <c r="U5" s="2">
        <v>1777542.1868428006</v>
      </c>
      <c r="V5" s="2">
        <v>2071115.6261426688</v>
      </c>
      <c r="W5" s="2">
        <v>18189</v>
      </c>
      <c r="X5" s="2">
        <v>1551755.990579471</v>
      </c>
      <c r="Y5" s="2">
        <v>2269708.2557479786</v>
      </c>
      <c r="Z5" s="2">
        <v>85</v>
      </c>
      <c r="AA5" s="2">
        <v>1688294.9831764705</v>
      </c>
      <c r="AB5" s="2">
        <v>1999205.8625882352</v>
      </c>
    </row>
    <row r="6" spans="1:28" x14ac:dyDescent="0.25">
      <c r="A6" s="1" t="s">
        <v>21</v>
      </c>
      <c r="B6" s="2">
        <v>2256</v>
      </c>
      <c r="C6" s="2">
        <v>2767689.8720301418</v>
      </c>
      <c r="D6" s="2">
        <v>3111125.6196808512</v>
      </c>
      <c r="E6" s="2">
        <v>25</v>
      </c>
      <c r="F6" s="2">
        <v>2794630</v>
      </c>
      <c r="G6" s="2">
        <v>3287800</v>
      </c>
      <c r="H6" s="2">
        <v>3556</v>
      </c>
      <c r="I6" s="2">
        <v>2570507.0567660276</v>
      </c>
      <c r="J6" s="2">
        <v>3279871.5654921257</v>
      </c>
      <c r="K6" s="2">
        <v>28</v>
      </c>
      <c r="L6" s="2">
        <v>2590739.2857142859</v>
      </c>
      <c r="M6" s="2">
        <v>3047928.5714285714</v>
      </c>
      <c r="N6" s="2">
        <v>70</v>
      </c>
      <c r="O6" s="2">
        <v>2588935.7071428574</v>
      </c>
      <c r="P6" s="2">
        <v>3045806.7142857141</v>
      </c>
      <c r="Q6" s="2">
        <v>3681</v>
      </c>
      <c r="R6" s="2">
        <v>2617847.7674490628</v>
      </c>
      <c r="S6" s="2">
        <v>3193523.0558000542</v>
      </c>
      <c r="T6" s="2">
        <v>4278</v>
      </c>
      <c r="U6" s="2">
        <v>1797065.5563440863</v>
      </c>
      <c r="V6" s="2">
        <v>2092550.3771178124</v>
      </c>
      <c r="W6" s="2">
        <v>44000</v>
      </c>
      <c r="X6" s="2">
        <v>2173106.9965638658</v>
      </c>
      <c r="Y6" s="2">
        <v>2795504.663159091</v>
      </c>
      <c r="Z6" s="2">
        <v>155</v>
      </c>
      <c r="AA6" s="2">
        <v>2158041.6112903226</v>
      </c>
      <c r="AB6" s="2">
        <v>2538872.4838709678</v>
      </c>
    </row>
    <row r="7" spans="1:28" x14ac:dyDescent="0.25">
      <c r="A7" s="1" t="s">
        <v>13</v>
      </c>
      <c r="B7" s="2">
        <v>479</v>
      </c>
      <c r="C7" s="2">
        <v>1361953.9296450939</v>
      </c>
      <c r="D7" s="2">
        <v>1534980.0542797495</v>
      </c>
      <c r="E7" s="2">
        <v>5</v>
      </c>
      <c r="F7" s="2">
        <v>954550</v>
      </c>
      <c r="G7" s="2">
        <v>1123000</v>
      </c>
      <c r="H7" s="2">
        <v>2035</v>
      </c>
      <c r="I7" s="2">
        <v>1544680.2240540537</v>
      </c>
      <c r="J7" s="2">
        <v>1905937.7916461916</v>
      </c>
      <c r="K7" s="2">
        <v>1</v>
      </c>
      <c r="L7" s="2">
        <v>2252500</v>
      </c>
      <c r="M7" s="2">
        <v>2650000</v>
      </c>
      <c r="N7" s="2">
        <v>19</v>
      </c>
      <c r="O7" s="2">
        <v>952189.54999999993</v>
      </c>
      <c r="P7" s="2">
        <v>1120223</v>
      </c>
      <c r="Q7" s="2">
        <v>571</v>
      </c>
      <c r="R7" s="2">
        <v>1342307.369089317</v>
      </c>
      <c r="S7" s="2">
        <v>1625533.2959719789</v>
      </c>
      <c r="T7" s="2">
        <v>6334</v>
      </c>
      <c r="U7" s="2">
        <v>934513.26762709254</v>
      </c>
      <c r="V7" s="2">
        <v>1057543.061572466</v>
      </c>
      <c r="W7" s="2">
        <v>134583</v>
      </c>
      <c r="X7" s="2">
        <v>999385.74623682059</v>
      </c>
      <c r="Y7" s="2">
        <v>1538765.9492432179</v>
      </c>
      <c r="Z7" s="2">
        <v>249</v>
      </c>
      <c r="AA7" s="2">
        <v>1151783.9385542169</v>
      </c>
      <c r="AB7" s="2">
        <v>1351224.1365461848</v>
      </c>
    </row>
    <row r="8" spans="1:28" x14ac:dyDescent="0.25">
      <c r="A8" s="1" t="s">
        <v>9</v>
      </c>
      <c r="B8" s="2">
        <v>122</v>
      </c>
      <c r="C8" s="2">
        <v>4302881.2581967209</v>
      </c>
      <c r="D8" s="2">
        <v>5041094.3852459015</v>
      </c>
      <c r="E8" s="2">
        <v>27</v>
      </c>
      <c r="F8" s="2">
        <v>3221295.7796296296</v>
      </c>
      <c r="G8" s="2">
        <v>3789759.7407407407</v>
      </c>
      <c r="H8" s="2">
        <v>8489</v>
      </c>
      <c r="I8" s="2">
        <v>4196071.6930380585</v>
      </c>
      <c r="J8" s="2">
        <v>6086412.3406761689</v>
      </c>
      <c r="K8" s="2">
        <v>2069</v>
      </c>
      <c r="L8" s="2">
        <v>4831192.9319477985</v>
      </c>
      <c r="M8" s="2">
        <v>6593692.1082648626</v>
      </c>
      <c r="N8" s="2">
        <v>1</v>
      </c>
      <c r="O8" s="2">
        <v>2975000</v>
      </c>
      <c r="P8" s="2">
        <v>3500000</v>
      </c>
      <c r="Q8" s="2">
        <v>21260</v>
      </c>
      <c r="R8" s="2">
        <v>5188438.8890310321</v>
      </c>
      <c r="S8" s="2">
        <v>6649789.3433678271</v>
      </c>
      <c r="T8" s="2">
        <v>1751</v>
      </c>
      <c r="U8" s="2">
        <v>2449663.9321816107</v>
      </c>
      <c r="V8" s="2">
        <v>2859137.8623643634</v>
      </c>
      <c r="W8" s="2">
        <v>139649</v>
      </c>
      <c r="X8" s="2">
        <v>4222805.5123948604</v>
      </c>
      <c r="Y8" s="2">
        <v>5421898.7994328635</v>
      </c>
      <c r="Z8" s="2">
        <v>263</v>
      </c>
      <c r="AA8" s="2">
        <v>3405441.0665399241</v>
      </c>
      <c r="AB8" s="2">
        <v>4027112.2813688214</v>
      </c>
    </row>
    <row r="9" spans="1:28" x14ac:dyDescent="0.25">
      <c r="A9" s="1" t="s">
        <v>18</v>
      </c>
      <c r="B9" s="2">
        <v>403</v>
      </c>
      <c r="C9" s="2">
        <v>862119.89337468974</v>
      </c>
      <c r="D9" s="2">
        <v>975727.42071960284</v>
      </c>
      <c r="E9" s="2">
        <v>30</v>
      </c>
      <c r="F9" s="2">
        <v>1024533.3333333334</v>
      </c>
      <c r="G9" s="2">
        <v>1205333.3333333333</v>
      </c>
      <c r="H9" s="2">
        <v>1590</v>
      </c>
      <c r="I9" s="2">
        <v>1332297.0718427673</v>
      </c>
      <c r="J9" s="2">
        <v>1622651.0871069182</v>
      </c>
      <c r="K9" s="2">
        <v>2</v>
      </c>
      <c r="L9" s="2">
        <v>561000</v>
      </c>
      <c r="M9" s="2">
        <v>660000</v>
      </c>
      <c r="N9" s="2">
        <v>48</v>
      </c>
      <c r="O9" s="2">
        <v>842549.01208333333</v>
      </c>
      <c r="P9" s="2">
        <v>991234.13187499996</v>
      </c>
      <c r="Q9" s="2">
        <v>644</v>
      </c>
      <c r="R9" s="2">
        <v>817768.10329192539</v>
      </c>
      <c r="S9" s="2">
        <v>989667.93728260871</v>
      </c>
      <c r="T9" s="2">
        <v>19266</v>
      </c>
      <c r="U9" s="2">
        <v>325806.29583099775</v>
      </c>
      <c r="V9" s="2">
        <v>365958.99775407457</v>
      </c>
      <c r="W9" s="2">
        <v>122671</v>
      </c>
      <c r="X9" s="2">
        <v>817991.93757054326</v>
      </c>
      <c r="Y9" s="2">
        <v>1235814.7846306504</v>
      </c>
      <c r="Z9" s="2">
        <v>342</v>
      </c>
      <c r="AA9" s="2">
        <v>808597.02938596497</v>
      </c>
      <c r="AB9" s="2">
        <v>951290.62280701753</v>
      </c>
    </row>
    <row r="10" spans="1:28" x14ac:dyDescent="0.25">
      <c r="A10" s="1" t="s">
        <v>16</v>
      </c>
      <c r="B10" s="2">
        <v>2492</v>
      </c>
      <c r="C10" s="2">
        <v>2148693.0393539323</v>
      </c>
      <c r="D10" s="2">
        <v>2484519.8291492774</v>
      </c>
      <c r="E10" s="2">
        <v>21</v>
      </c>
      <c r="F10" s="2">
        <v>2053680.9523809524</v>
      </c>
      <c r="G10" s="2">
        <v>2416095.2380952379</v>
      </c>
      <c r="H10" s="2">
        <v>4870</v>
      </c>
      <c r="I10" s="2">
        <v>2364503.4445687886</v>
      </c>
      <c r="J10" s="2">
        <v>3005688.1012320328</v>
      </c>
      <c r="K10" s="2">
        <v>23</v>
      </c>
      <c r="L10" s="2">
        <v>2569365.2173913042</v>
      </c>
      <c r="M10" s="2">
        <v>3039217.3913043477</v>
      </c>
      <c r="N10" s="2">
        <v>155</v>
      </c>
      <c r="O10" s="2">
        <v>2025339.88</v>
      </c>
      <c r="P10" s="2">
        <v>2391965.7032258064</v>
      </c>
      <c r="Q10" s="2">
        <v>2228</v>
      </c>
      <c r="R10" s="2">
        <v>2082203.0019120288</v>
      </c>
      <c r="S10" s="2">
        <v>3143548.330475763</v>
      </c>
      <c r="T10" s="2">
        <v>7935</v>
      </c>
      <c r="U10" s="2">
        <v>1201916.105858851</v>
      </c>
      <c r="V10" s="2">
        <v>1379473.2603415248</v>
      </c>
      <c r="W10" s="2">
        <v>205163</v>
      </c>
      <c r="X10" s="2">
        <v>1652590.8897610733</v>
      </c>
      <c r="Y10" s="2">
        <v>2489228.7390966197</v>
      </c>
      <c r="Z10" s="2">
        <v>375</v>
      </c>
      <c r="AA10" s="2">
        <v>1849911.7210666665</v>
      </c>
      <c r="AB10" s="2">
        <v>2176366.7306666668</v>
      </c>
    </row>
    <row r="11" spans="1:28" x14ac:dyDescent="0.25">
      <c r="A11" s="1" t="s">
        <v>15</v>
      </c>
      <c r="B11" s="2">
        <v>2369</v>
      </c>
      <c r="C11" s="2">
        <v>1516186.7100844241</v>
      </c>
      <c r="D11" s="2">
        <v>1741888.1321823553</v>
      </c>
      <c r="E11" s="2">
        <v>1</v>
      </c>
      <c r="F11" s="2">
        <v>1037000</v>
      </c>
      <c r="G11" s="2">
        <v>1220000</v>
      </c>
      <c r="H11" s="2">
        <v>4092</v>
      </c>
      <c r="I11" s="2">
        <v>2349996.5562316715</v>
      </c>
      <c r="J11" s="2">
        <v>3469174.5506353872</v>
      </c>
      <c r="K11" s="2">
        <v>276</v>
      </c>
      <c r="L11" s="2">
        <v>3666240.9420289854</v>
      </c>
      <c r="M11" s="2">
        <v>6677717.3913043477</v>
      </c>
      <c r="N11" s="2">
        <v>311</v>
      </c>
      <c r="O11" s="2">
        <v>1447774.9063022509</v>
      </c>
      <c r="P11" s="2">
        <v>1706979.489517685</v>
      </c>
      <c r="Q11" s="2">
        <v>2735</v>
      </c>
      <c r="R11" s="2">
        <v>2376679.9539012797</v>
      </c>
      <c r="S11" s="2">
        <v>3889390.9682888486</v>
      </c>
      <c r="T11" s="2">
        <v>3548</v>
      </c>
      <c r="U11" s="2">
        <v>1171948.6342953772</v>
      </c>
      <c r="V11" s="2">
        <v>1354603.7593968434</v>
      </c>
      <c r="W11" s="2">
        <v>144244</v>
      </c>
      <c r="X11" s="2">
        <v>1624323.7410134966</v>
      </c>
      <c r="Y11" s="2">
        <v>2490674.8366662702</v>
      </c>
      <c r="Z11" s="2">
        <v>154</v>
      </c>
      <c r="AA11" s="2">
        <v>1513998.2272727273</v>
      </c>
      <c r="AB11" s="2">
        <v>1781174.3850000002</v>
      </c>
    </row>
    <row r="12" spans="1:28" x14ac:dyDescent="0.25">
      <c r="A12" s="1" t="s">
        <v>14</v>
      </c>
      <c r="B12" s="2">
        <v>2288</v>
      </c>
      <c r="C12" s="2">
        <v>1918805.4102578671</v>
      </c>
      <c r="D12" s="2">
        <v>2171499.0450524474</v>
      </c>
      <c r="E12" s="2">
        <v>39</v>
      </c>
      <c r="F12" s="2">
        <v>1680558.9743589743</v>
      </c>
      <c r="G12" s="2">
        <v>1977128.2051282052</v>
      </c>
      <c r="H12" s="2">
        <v>4647</v>
      </c>
      <c r="I12" s="2">
        <v>1931871.7236970093</v>
      </c>
      <c r="J12" s="2">
        <v>2570420.9885474499</v>
      </c>
      <c r="K12" s="2">
        <v>10</v>
      </c>
      <c r="L12" s="2">
        <v>2340018.7199999997</v>
      </c>
      <c r="M12" s="2">
        <v>2752963.2</v>
      </c>
      <c r="N12" s="2">
        <v>239</v>
      </c>
      <c r="O12" s="2">
        <v>1795559.8380753139</v>
      </c>
      <c r="P12" s="2">
        <v>2121737.1464435146</v>
      </c>
      <c r="Q12" s="2">
        <v>1481</v>
      </c>
      <c r="R12" s="2">
        <v>1914406.8126198517</v>
      </c>
      <c r="S12" s="2">
        <v>2351267.9397771778</v>
      </c>
      <c r="T12" s="2">
        <v>10310</v>
      </c>
      <c r="U12" s="2">
        <v>1201204.715430649</v>
      </c>
      <c r="V12" s="2">
        <v>1389934.4629660523</v>
      </c>
      <c r="W12" s="2">
        <v>255949</v>
      </c>
      <c r="X12" s="2">
        <v>1408485.0734182966</v>
      </c>
      <c r="Y12" s="2">
        <v>2110390.2034665495</v>
      </c>
      <c r="Z12" s="2">
        <v>427</v>
      </c>
      <c r="AA12" s="2">
        <v>1684393.4625292739</v>
      </c>
      <c r="AB12" s="2">
        <v>1986243.5831381732</v>
      </c>
    </row>
    <row r="13" spans="1:28" x14ac:dyDescent="0.25">
      <c r="A13" s="1" t="s">
        <v>26</v>
      </c>
      <c r="B13" s="2">
        <v>67</v>
      </c>
      <c r="C13" s="2">
        <v>1727949.2537313432</v>
      </c>
      <c r="D13" s="2">
        <v>1965761.1940298507</v>
      </c>
      <c r="E13" s="2"/>
      <c r="F13" s="2"/>
      <c r="G13" s="2"/>
      <c r="H13" s="2">
        <v>1995</v>
      </c>
      <c r="I13" s="2">
        <v>2333976.0167919798</v>
      </c>
      <c r="J13" s="2">
        <v>3244850.4812030075</v>
      </c>
      <c r="K13" s="2">
        <v>38</v>
      </c>
      <c r="L13" s="2">
        <v>2275986.8421052634</v>
      </c>
      <c r="M13" s="2">
        <v>2677631.5789473685</v>
      </c>
      <c r="N13" s="2"/>
      <c r="O13" s="2"/>
      <c r="P13" s="2"/>
      <c r="Q13" s="2">
        <v>3896</v>
      </c>
      <c r="R13" s="2">
        <v>3157629.3762833676</v>
      </c>
      <c r="S13" s="2">
        <v>3776211.2422997947</v>
      </c>
      <c r="T13" s="2">
        <v>926</v>
      </c>
      <c r="U13" s="2">
        <v>1088307.2552915767</v>
      </c>
      <c r="V13" s="2">
        <v>1251849.43412527</v>
      </c>
      <c r="W13" s="2">
        <v>7407</v>
      </c>
      <c r="X13" s="2">
        <v>1366956.2707911434</v>
      </c>
      <c r="Y13" s="2">
        <v>2112292.8763331985</v>
      </c>
      <c r="Z13" s="2">
        <v>122</v>
      </c>
      <c r="AA13" s="2">
        <v>1811860.1881147542</v>
      </c>
      <c r="AB13" s="2">
        <v>2131600.2213114756</v>
      </c>
    </row>
    <row r="14" spans="1:28" x14ac:dyDescent="0.25">
      <c r="A14" s="1" t="s">
        <v>23</v>
      </c>
      <c r="B14" s="2">
        <v>2052</v>
      </c>
      <c r="C14" s="2">
        <v>2373063.562207602</v>
      </c>
      <c r="D14" s="2">
        <v>2664179.2192982454</v>
      </c>
      <c r="E14" s="2">
        <v>13</v>
      </c>
      <c r="F14" s="2">
        <v>1806977.4038461538</v>
      </c>
      <c r="G14" s="2">
        <v>2140000</v>
      </c>
      <c r="H14" s="2">
        <v>10165</v>
      </c>
      <c r="I14" s="2">
        <v>3024690.0047860309</v>
      </c>
      <c r="J14" s="2">
        <v>4642559.4687653715</v>
      </c>
      <c r="K14" s="2">
        <v>7</v>
      </c>
      <c r="L14" s="2">
        <v>2318517.3342857142</v>
      </c>
      <c r="M14" s="2">
        <v>2441029.7371428572</v>
      </c>
      <c r="N14" s="2">
        <v>59</v>
      </c>
      <c r="O14" s="2">
        <v>2055847.4576271186</v>
      </c>
      <c r="P14" s="2">
        <v>2418644.0677966103</v>
      </c>
      <c r="Q14" s="2">
        <v>2480</v>
      </c>
      <c r="R14" s="2">
        <v>2469214.1771370969</v>
      </c>
      <c r="S14" s="2">
        <v>3954198.2769112904</v>
      </c>
      <c r="T14" s="2">
        <v>2902</v>
      </c>
      <c r="U14" s="2">
        <v>1963949.9368607856</v>
      </c>
      <c r="V14" s="2">
        <v>2512429.8505444522</v>
      </c>
      <c r="W14" s="2">
        <v>19364</v>
      </c>
      <c r="X14" s="2">
        <v>1639853.86685189</v>
      </c>
      <c r="Y14" s="2">
        <v>2424589.3530029953</v>
      </c>
      <c r="Z14" s="2">
        <v>52</v>
      </c>
      <c r="AA14" s="2">
        <v>1338530.7000000002</v>
      </c>
      <c r="AB14" s="2">
        <v>1572346.1538461538</v>
      </c>
    </row>
    <row r="15" spans="1:28" x14ac:dyDescent="0.25">
      <c r="A15" s="1" t="s">
        <v>25</v>
      </c>
      <c r="B15" s="2">
        <v>2568</v>
      </c>
      <c r="C15" s="2">
        <v>2098139.5662928349</v>
      </c>
      <c r="D15" s="2">
        <v>2361189.9231542055</v>
      </c>
      <c r="E15" s="2">
        <v>4</v>
      </c>
      <c r="F15" s="2">
        <v>1116050</v>
      </c>
      <c r="G15" s="2">
        <v>1313000</v>
      </c>
      <c r="H15" s="2">
        <v>5865</v>
      </c>
      <c r="I15" s="2">
        <v>1952918.7009718672</v>
      </c>
      <c r="J15" s="2">
        <v>3108641.844279625</v>
      </c>
      <c r="K15" s="2">
        <v>81</v>
      </c>
      <c r="L15" s="2">
        <v>2942469.1358024692</v>
      </c>
      <c r="M15" s="2">
        <v>3461728.3950617285</v>
      </c>
      <c r="N15" s="2">
        <v>860</v>
      </c>
      <c r="O15" s="2">
        <v>1928218.0813953488</v>
      </c>
      <c r="P15" s="2">
        <v>2273011.6279069767</v>
      </c>
      <c r="Q15" s="2">
        <v>1946</v>
      </c>
      <c r="R15" s="2">
        <v>2350346.4037410072</v>
      </c>
      <c r="S15" s="2">
        <v>2942278.893920863</v>
      </c>
      <c r="T15" s="2">
        <v>3314</v>
      </c>
      <c r="U15" s="2">
        <v>1548247.1929782738</v>
      </c>
      <c r="V15" s="2">
        <v>1824435.2728968018</v>
      </c>
      <c r="W15" s="2">
        <v>57114</v>
      </c>
      <c r="X15" s="2">
        <v>1669462.9728828305</v>
      </c>
      <c r="Y15" s="2">
        <v>2458606.1309144869</v>
      </c>
      <c r="Z15" s="2">
        <v>129</v>
      </c>
      <c r="AA15" s="2">
        <v>1738229.3034883721</v>
      </c>
      <c r="AB15" s="2">
        <v>2044975.6511627906</v>
      </c>
    </row>
    <row r="16" spans="1:28" x14ac:dyDescent="0.25">
      <c r="A16" s="1" t="s">
        <v>27</v>
      </c>
      <c r="B16" s="2">
        <v>662</v>
      </c>
      <c r="C16" s="2">
        <v>1503269.5468580062</v>
      </c>
      <c r="D16" s="2">
        <v>1687017.3004380662</v>
      </c>
      <c r="E16" s="2">
        <v>8</v>
      </c>
      <c r="F16" s="2">
        <v>1524998.28125</v>
      </c>
      <c r="G16" s="2">
        <v>1794115.625</v>
      </c>
      <c r="H16" s="2">
        <v>1249</v>
      </c>
      <c r="I16" s="2">
        <v>1502394.1985508404</v>
      </c>
      <c r="J16" s="2">
        <v>1791951.5885508405</v>
      </c>
      <c r="K16" s="2"/>
      <c r="L16" s="2"/>
      <c r="M16" s="2"/>
      <c r="N16" s="2">
        <v>6</v>
      </c>
      <c r="O16" s="2">
        <v>1437916.6666666667</v>
      </c>
      <c r="P16" s="2">
        <v>1691666.6666666667</v>
      </c>
      <c r="Q16" s="2">
        <v>449</v>
      </c>
      <c r="R16" s="2">
        <v>1322917.7121826282</v>
      </c>
      <c r="S16" s="2">
        <v>1591070.1238530066</v>
      </c>
      <c r="T16" s="2">
        <v>4513</v>
      </c>
      <c r="U16" s="2">
        <v>786254.53101263056</v>
      </c>
      <c r="V16" s="2">
        <v>905206.61137824052</v>
      </c>
      <c r="W16" s="2">
        <v>72950</v>
      </c>
      <c r="X16" s="2">
        <v>952237.46107240464</v>
      </c>
      <c r="Y16" s="2">
        <v>1411649.10962001</v>
      </c>
      <c r="Z16" s="2">
        <v>226</v>
      </c>
      <c r="AA16" s="2">
        <v>1076903.822522124</v>
      </c>
      <c r="AB16" s="2">
        <v>1268405.8505309736</v>
      </c>
    </row>
    <row r="17" spans="1:29" x14ac:dyDescent="0.25">
      <c r="A17" s="1" t="s">
        <v>11</v>
      </c>
      <c r="B17" s="2">
        <v>428</v>
      </c>
      <c r="C17" s="2">
        <v>1078946.4943925233</v>
      </c>
      <c r="D17" s="2">
        <v>1213169.2520794391</v>
      </c>
      <c r="E17" s="2">
        <v>10</v>
      </c>
      <c r="F17" s="2">
        <v>769868.80000000005</v>
      </c>
      <c r="G17" s="2">
        <v>905728</v>
      </c>
      <c r="H17" s="2">
        <v>1452</v>
      </c>
      <c r="I17" s="2">
        <v>1502994.7676928374</v>
      </c>
      <c r="J17" s="2">
        <v>1809950.2533539943</v>
      </c>
      <c r="K17" s="2"/>
      <c r="L17" s="2"/>
      <c r="M17" s="2"/>
      <c r="N17" s="2">
        <v>13</v>
      </c>
      <c r="O17" s="2">
        <v>1235985.9153846153</v>
      </c>
      <c r="P17" s="2">
        <v>1454101.076923077</v>
      </c>
      <c r="Q17" s="2">
        <v>407</v>
      </c>
      <c r="R17" s="2">
        <v>1032639.9196805897</v>
      </c>
      <c r="S17" s="2">
        <v>1241858.7232432433</v>
      </c>
      <c r="T17" s="2">
        <v>9089</v>
      </c>
      <c r="U17" s="2">
        <v>542775.92337880959</v>
      </c>
      <c r="V17" s="2">
        <v>632363.64833314996</v>
      </c>
      <c r="W17" s="2">
        <v>76702</v>
      </c>
      <c r="X17" s="2">
        <v>671635.34384540259</v>
      </c>
      <c r="Y17" s="2">
        <v>1013007.4322707339</v>
      </c>
      <c r="Z17" s="2">
        <v>186</v>
      </c>
      <c r="AA17" s="2">
        <v>664205.80430107529</v>
      </c>
      <c r="AB17" s="2">
        <v>781418.59333333338</v>
      </c>
    </row>
    <row r="18" spans="1:29" x14ac:dyDescent="0.25">
      <c r="A18" s="1" t="s">
        <v>10</v>
      </c>
      <c r="B18" s="2">
        <v>235</v>
      </c>
      <c r="C18" s="2">
        <v>1961643.2563829788</v>
      </c>
      <c r="D18" s="2">
        <v>2205952.0815319149</v>
      </c>
      <c r="E18" s="2">
        <v>3</v>
      </c>
      <c r="F18" s="2">
        <v>1408733.3333333333</v>
      </c>
      <c r="G18" s="2">
        <v>1657333.3333333333</v>
      </c>
      <c r="H18" s="2">
        <v>9138</v>
      </c>
      <c r="I18" s="2">
        <v>3539262.250115999</v>
      </c>
      <c r="J18" s="2">
        <v>6044366.1612147074</v>
      </c>
      <c r="K18" s="2">
        <v>214</v>
      </c>
      <c r="L18" s="2">
        <v>2484144.8598130839</v>
      </c>
      <c r="M18" s="2">
        <v>3928504.6728971964</v>
      </c>
      <c r="N18" s="2">
        <v>4</v>
      </c>
      <c r="O18" s="2">
        <v>2439500</v>
      </c>
      <c r="P18" s="2">
        <v>2870000</v>
      </c>
      <c r="Q18" s="2">
        <v>10192</v>
      </c>
      <c r="R18" s="2">
        <v>3966709.4043661701</v>
      </c>
      <c r="S18" s="2">
        <v>4992772.5208104393</v>
      </c>
      <c r="T18" s="2">
        <v>4159</v>
      </c>
      <c r="U18" s="2">
        <v>1438386.4478167829</v>
      </c>
      <c r="V18" s="2">
        <v>2209409.9670738159</v>
      </c>
      <c r="W18" s="2">
        <v>41300</v>
      </c>
      <c r="X18" s="2">
        <v>2210966.0440079896</v>
      </c>
      <c r="Y18" s="2">
        <v>3154196.7197486684</v>
      </c>
      <c r="Z18" s="2">
        <v>158</v>
      </c>
      <c r="AA18" s="2">
        <v>1789929.884620253</v>
      </c>
      <c r="AB18" s="2">
        <v>2124103.6617088607</v>
      </c>
    </row>
    <row r="19" spans="1:29" x14ac:dyDescent="0.25">
      <c r="A19" s="1" t="s">
        <v>17</v>
      </c>
      <c r="B19" s="2">
        <v>1718</v>
      </c>
      <c r="C19" s="2">
        <v>2172808.942572759</v>
      </c>
      <c r="D19" s="2">
        <v>2467517.8189115254</v>
      </c>
      <c r="E19" s="2">
        <v>17</v>
      </c>
      <c r="F19" s="2">
        <v>2309850</v>
      </c>
      <c r="G19" s="2">
        <v>2717470.588235294</v>
      </c>
      <c r="H19" s="2">
        <v>9431</v>
      </c>
      <c r="I19" s="2">
        <v>1926425.7002173683</v>
      </c>
      <c r="J19" s="2">
        <v>2724044.7858000211</v>
      </c>
      <c r="K19" s="2">
        <v>5</v>
      </c>
      <c r="L19" s="2">
        <v>2322200</v>
      </c>
      <c r="M19" s="2">
        <v>2732000</v>
      </c>
      <c r="N19" s="2">
        <v>32</v>
      </c>
      <c r="O19" s="2">
        <v>2189945.3125</v>
      </c>
      <c r="P19" s="2">
        <v>2576406.25</v>
      </c>
      <c r="Q19" s="2">
        <v>4639</v>
      </c>
      <c r="R19" s="2">
        <v>2427942.5584694976</v>
      </c>
      <c r="S19" s="2">
        <v>2982596.9728109506</v>
      </c>
      <c r="T19" s="2">
        <v>14117</v>
      </c>
      <c r="U19" s="2">
        <v>998216.1192583408</v>
      </c>
      <c r="V19" s="2">
        <v>1148310.2914535666</v>
      </c>
      <c r="W19" s="2">
        <v>461607</v>
      </c>
      <c r="X19" s="2">
        <v>1785716.1356101213</v>
      </c>
      <c r="Y19" s="2">
        <v>2408227.5915197562</v>
      </c>
      <c r="Z19" s="2">
        <v>577</v>
      </c>
      <c r="AA19" s="2">
        <v>1450246.6121663779</v>
      </c>
      <c r="AB19" s="2">
        <v>1707780.9528422877</v>
      </c>
    </row>
    <row r="20" spans="1:29" x14ac:dyDescent="0.25">
      <c r="A20" s="1" t="s">
        <v>22</v>
      </c>
      <c r="B20" s="2">
        <v>266</v>
      </c>
      <c r="C20" s="2">
        <v>2415762.9507518797</v>
      </c>
      <c r="D20" s="2">
        <v>2752590.8308270676</v>
      </c>
      <c r="E20" s="2">
        <v>23</v>
      </c>
      <c r="F20" s="2">
        <v>2474460.8695652173</v>
      </c>
      <c r="G20" s="2">
        <v>2859434.7826086958</v>
      </c>
      <c r="H20" s="2">
        <v>3647</v>
      </c>
      <c r="I20" s="2">
        <v>3466954.8228681101</v>
      </c>
      <c r="J20" s="2">
        <v>4366053.9281601319</v>
      </c>
      <c r="K20" s="2">
        <v>818</v>
      </c>
      <c r="L20" s="2">
        <v>1698897.8087408312</v>
      </c>
      <c r="M20" s="2">
        <v>5569045.6026894869</v>
      </c>
      <c r="N20" s="2">
        <v>4</v>
      </c>
      <c r="O20" s="2">
        <v>3019625</v>
      </c>
      <c r="P20" s="2">
        <v>3550000</v>
      </c>
      <c r="Q20" s="2">
        <v>4162</v>
      </c>
      <c r="R20" s="2">
        <v>2617962.0318044215</v>
      </c>
      <c r="S20" s="2">
        <v>3186184.6972609321</v>
      </c>
      <c r="T20" s="2">
        <v>1504</v>
      </c>
      <c r="U20" s="2">
        <v>1707355.3296874999</v>
      </c>
      <c r="V20" s="2">
        <v>1987648.8916223405</v>
      </c>
      <c r="W20" s="2">
        <v>76333</v>
      </c>
      <c r="X20" s="2">
        <v>2302863.5568650607</v>
      </c>
      <c r="Y20" s="2">
        <v>3333990.976602518</v>
      </c>
      <c r="Z20" s="2">
        <v>213</v>
      </c>
      <c r="AA20" s="2">
        <v>2247583.5680751172</v>
      </c>
      <c r="AB20" s="2">
        <v>2644215.9624413145</v>
      </c>
    </row>
    <row r="21" spans="1:29" x14ac:dyDescent="0.25">
      <c r="A21" s="1" t="s">
        <v>20</v>
      </c>
      <c r="B21" s="2">
        <v>375</v>
      </c>
      <c r="C21" s="2">
        <v>1403631.9839999999</v>
      </c>
      <c r="D21" s="2">
        <v>1578549.76</v>
      </c>
      <c r="E21" s="2">
        <v>4</v>
      </c>
      <c r="F21" s="2">
        <v>607357.51249999995</v>
      </c>
      <c r="G21" s="2">
        <v>714538.25</v>
      </c>
      <c r="H21" s="2">
        <v>1135</v>
      </c>
      <c r="I21" s="2">
        <v>1966745.2994273128</v>
      </c>
      <c r="J21" s="2">
        <v>2894433.3400881058</v>
      </c>
      <c r="K21" s="2"/>
      <c r="L21" s="2"/>
      <c r="M21" s="2"/>
      <c r="N21" s="2">
        <v>49</v>
      </c>
      <c r="O21" s="2">
        <v>899043.7336734694</v>
      </c>
      <c r="P21" s="2">
        <v>1057698.5102040817</v>
      </c>
      <c r="Q21" s="2">
        <v>286</v>
      </c>
      <c r="R21" s="2">
        <v>2052579.1924825173</v>
      </c>
      <c r="S21" s="2">
        <v>2505889.1363636362</v>
      </c>
      <c r="T21" s="2">
        <v>2152</v>
      </c>
      <c r="U21" s="2">
        <v>1072338.7034851296</v>
      </c>
      <c r="V21" s="2">
        <v>1250982.6068773235</v>
      </c>
      <c r="W21" s="2">
        <v>29633</v>
      </c>
      <c r="X21" s="2">
        <v>1191278.440824419</v>
      </c>
      <c r="Y21" s="2">
        <v>1767551.4852023083</v>
      </c>
      <c r="Z21" s="2">
        <v>101</v>
      </c>
      <c r="AA21" s="2">
        <v>1260251.6415841584</v>
      </c>
      <c r="AB21" s="2">
        <v>1482648.9900990098</v>
      </c>
    </row>
    <row r="22" spans="1:29" x14ac:dyDescent="0.25">
      <c r="A22" s="1" t="s">
        <v>0</v>
      </c>
      <c r="B22" s="2">
        <v>1116</v>
      </c>
      <c r="C22" s="2">
        <v>2844969.239641577</v>
      </c>
      <c r="D22" s="2">
        <v>3271313.1833691755</v>
      </c>
      <c r="E22" s="2">
        <v>27</v>
      </c>
      <c r="F22" s="2">
        <v>3639522.2240740741</v>
      </c>
      <c r="G22" s="2">
        <v>4281790.8518518517</v>
      </c>
      <c r="H22" s="2">
        <v>9456</v>
      </c>
      <c r="I22" s="2">
        <v>2722507.5681472081</v>
      </c>
      <c r="J22" s="2">
        <v>4422624.8931144252</v>
      </c>
      <c r="K22" s="2">
        <v>910</v>
      </c>
      <c r="L22" s="2">
        <v>5272151.7292307699</v>
      </c>
      <c r="M22" s="2">
        <v>7144291.3890109891</v>
      </c>
      <c r="N22" s="2">
        <v>33</v>
      </c>
      <c r="O22" s="2">
        <v>2297695.6333333333</v>
      </c>
      <c r="P22" s="2">
        <v>2727272.7272727271</v>
      </c>
      <c r="Q22" s="2">
        <v>11462</v>
      </c>
      <c r="R22" s="2">
        <v>4641104.4000567086</v>
      </c>
      <c r="S22" s="2">
        <v>5818241.7582673179</v>
      </c>
      <c r="T22" s="2">
        <v>6785</v>
      </c>
      <c r="U22" s="2">
        <v>1657145.6198850477</v>
      </c>
      <c r="V22" s="2">
        <v>1909597.842567428</v>
      </c>
      <c r="W22" s="2">
        <v>334681</v>
      </c>
      <c r="X22" s="2">
        <v>2748688.642272003</v>
      </c>
      <c r="Y22" s="2">
        <v>3529773.5111748618</v>
      </c>
      <c r="Z22" s="2">
        <v>164</v>
      </c>
      <c r="AA22" s="2">
        <v>2027609.8206097556</v>
      </c>
      <c r="AB22" s="2">
        <v>2387997.9768902441</v>
      </c>
    </row>
    <row r="23" spans="1:29" x14ac:dyDescent="0.25">
      <c r="A23" s="1" t="s">
        <v>12</v>
      </c>
      <c r="B23" s="2">
        <v>213</v>
      </c>
      <c r="C23" s="2">
        <v>681129.20446009398</v>
      </c>
      <c r="D23" s="2">
        <v>773698.72483568068</v>
      </c>
      <c r="E23" s="2">
        <v>6</v>
      </c>
      <c r="F23" s="2">
        <v>410975</v>
      </c>
      <c r="G23" s="2">
        <v>483500</v>
      </c>
      <c r="H23" s="2">
        <v>928</v>
      </c>
      <c r="I23" s="2">
        <v>877727.75265086209</v>
      </c>
      <c r="J23" s="2">
        <v>1033618.8570581897</v>
      </c>
      <c r="K23" s="2"/>
      <c r="L23" s="2"/>
      <c r="M23" s="2"/>
      <c r="N23" s="2">
        <v>15</v>
      </c>
      <c r="O23" s="2">
        <v>143561.23133333333</v>
      </c>
      <c r="P23" s="2">
        <v>168895.56599999999</v>
      </c>
      <c r="Q23" s="2">
        <v>385</v>
      </c>
      <c r="R23" s="2">
        <v>571895.30968831165</v>
      </c>
      <c r="S23" s="2">
        <v>687650.70810389612</v>
      </c>
      <c r="T23" s="2">
        <v>10692</v>
      </c>
      <c r="U23" s="2">
        <v>319786.34728114499</v>
      </c>
      <c r="V23" s="2">
        <v>358852.33901608695</v>
      </c>
      <c r="W23" s="2">
        <v>75887</v>
      </c>
      <c r="X23" s="2">
        <v>501312.77917864296</v>
      </c>
      <c r="Y23" s="2">
        <v>761374.64505974751</v>
      </c>
      <c r="Z23" s="2">
        <v>199</v>
      </c>
      <c r="AA23" s="2">
        <v>587144.0971356784</v>
      </c>
      <c r="AB23" s="2">
        <v>690757.76135678391</v>
      </c>
    </row>
    <row r="24" spans="1:29" x14ac:dyDescent="0.25">
      <c r="A24" s="1" t="s">
        <v>28</v>
      </c>
      <c r="B24" s="2">
        <v>20685</v>
      </c>
      <c r="C24" s="2">
        <v>37217107.936369874</v>
      </c>
      <c r="D24" s="2">
        <v>42330641.126347847</v>
      </c>
      <c r="E24" s="2">
        <v>276</v>
      </c>
      <c r="F24" s="2">
        <v>30292465.541194744</v>
      </c>
      <c r="G24" s="2">
        <v>35600643.332942076</v>
      </c>
      <c r="H24" s="2">
        <v>85958</v>
      </c>
      <c r="I24" s="2">
        <v>43585559.690250173</v>
      </c>
      <c r="J24" s="2">
        <v>61233347.707957171</v>
      </c>
      <c r="K24" s="2">
        <v>4482</v>
      </c>
      <c r="L24" s="2">
        <v>38125424.807060502</v>
      </c>
      <c r="M24" s="2">
        <v>53375750.038051762</v>
      </c>
      <c r="N24" s="2">
        <v>1968</v>
      </c>
      <c r="O24" s="2">
        <v>32161687.925517641</v>
      </c>
      <c r="P24" s="2">
        <v>37889642.678117864</v>
      </c>
      <c r="Q24" s="2">
        <v>73343</v>
      </c>
      <c r="R24" s="2">
        <v>45384020.337241486</v>
      </c>
      <c r="S24" s="2">
        <v>58417216.017338105</v>
      </c>
      <c r="T24" s="2">
        <v>115089</v>
      </c>
      <c r="U24" s="2">
        <v>23982424.101347487</v>
      </c>
      <c r="V24" s="2">
        <v>28561404.16354429</v>
      </c>
      <c r="W24" s="2">
        <v>2317426</v>
      </c>
      <c r="X24" s="2">
        <v>31491417.401740335</v>
      </c>
      <c r="Y24" s="2">
        <v>44727246.062892526</v>
      </c>
      <c r="Z24" s="2">
        <v>4177</v>
      </c>
      <c r="AA24" s="2">
        <v>30252957.482433233</v>
      </c>
      <c r="AB24" s="2">
        <v>35647741.861509301</v>
      </c>
      <c r="AC24" s="3">
        <f>B24+E24+H24+K24+N24+Q24+T24+W24+Z24</f>
        <v>2623404</v>
      </c>
    </row>
    <row r="26" spans="1:29" x14ac:dyDescent="0.25">
      <c r="B26" s="90" t="s">
        <v>1</v>
      </c>
      <c r="C26" s="90"/>
      <c r="D26" s="90"/>
      <c r="E26" s="90" t="s">
        <v>2</v>
      </c>
      <c r="F26" s="90"/>
      <c r="G26" s="90"/>
      <c r="H26" s="90" t="s">
        <v>3</v>
      </c>
      <c r="I26" s="90"/>
      <c r="J26" s="90"/>
      <c r="K26" s="90" t="s">
        <v>19</v>
      </c>
      <c r="L26" s="90"/>
      <c r="M26" s="90"/>
      <c r="N26" s="90" t="s">
        <v>4</v>
      </c>
      <c r="O26" s="90"/>
      <c r="P26" s="90"/>
      <c r="Q26" s="90" t="s">
        <v>5</v>
      </c>
      <c r="R26" s="90"/>
      <c r="S26" s="90"/>
      <c r="T26" s="90" t="s">
        <v>6</v>
      </c>
      <c r="U26" s="90"/>
      <c r="V26" s="90"/>
      <c r="W26" s="90" t="s">
        <v>7</v>
      </c>
      <c r="X26" s="90"/>
      <c r="Y26" s="90"/>
      <c r="Z26" s="90" t="s">
        <v>8</v>
      </c>
      <c r="AA26" s="90"/>
      <c r="AB26" s="90"/>
    </row>
    <row r="27" spans="1:29" x14ac:dyDescent="0.25">
      <c r="B27" s="4" t="s">
        <v>31</v>
      </c>
      <c r="C27" s="4" t="s">
        <v>32</v>
      </c>
      <c r="D27" s="4" t="s">
        <v>29</v>
      </c>
      <c r="E27" s="4" t="s">
        <v>31</v>
      </c>
      <c r="F27" s="4" t="s">
        <v>32</v>
      </c>
      <c r="G27" s="4" t="s">
        <v>29</v>
      </c>
      <c r="H27" s="4" t="s">
        <v>31</v>
      </c>
      <c r="I27" s="4" t="s">
        <v>32</v>
      </c>
      <c r="J27" s="4" t="s">
        <v>29</v>
      </c>
      <c r="K27" s="4" t="s">
        <v>31</v>
      </c>
      <c r="L27" s="4" t="s">
        <v>32</v>
      </c>
      <c r="M27" s="4" t="s">
        <v>29</v>
      </c>
      <c r="N27" s="4" t="s">
        <v>31</v>
      </c>
      <c r="O27" s="4" t="s">
        <v>32</v>
      </c>
      <c r="P27" s="4" t="s">
        <v>29</v>
      </c>
      <c r="Q27" s="4" t="s">
        <v>31</v>
      </c>
      <c r="R27" s="4" t="s">
        <v>32</v>
      </c>
      <c r="S27" s="4" t="s">
        <v>29</v>
      </c>
      <c r="T27" s="4" t="s">
        <v>31</v>
      </c>
      <c r="U27" s="4" t="s">
        <v>32</v>
      </c>
      <c r="V27" s="4" t="s">
        <v>29</v>
      </c>
      <c r="W27" s="4" t="s">
        <v>31</v>
      </c>
      <c r="X27" s="4" t="s">
        <v>32</v>
      </c>
      <c r="Y27" s="4" t="s">
        <v>29</v>
      </c>
      <c r="Z27" s="4" t="s">
        <v>31</v>
      </c>
      <c r="AA27" s="4" t="s">
        <v>32</v>
      </c>
      <c r="AB27" s="4" t="s">
        <v>29</v>
      </c>
    </row>
    <row r="28" spans="1:29" x14ac:dyDescent="0.25">
      <c r="A28" s="5" t="s">
        <v>24</v>
      </c>
      <c r="B28" s="2">
        <f>B5/B24</f>
        <v>2.7846265409717186E-2</v>
      </c>
      <c r="C28" s="2">
        <f>B28*C5</f>
        <v>57849.608970268309</v>
      </c>
      <c r="D28" s="2">
        <f>B28*D5</f>
        <v>64850.258375634519</v>
      </c>
      <c r="E28" s="2">
        <f>E5/E24</f>
        <v>4.710144927536232E-2</v>
      </c>
      <c r="F28" s="2">
        <f>E28*F5</f>
        <v>68646.739130434784</v>
      </c>
      <c r="G28" s="2">
        <f>E28*G5</f>
        <v>80760.869565217392</v>
      </c>
      <c r="H28" s="2">
        <f t="shared" ref="H28:T28" si="0">H5/H24</f>
        <v>2.5803299285697665E-2</v>
      </c>
      <c r="I28" s="2">
        <f>H28*I5</f>
        <v>63967.277860234062</v>
      </c>
      <c r="J28" s="2">
        <f>H28*J5</f>
        <v>82831.059593406084</v>
      </c>
      <c r="K28" s="2">
        <f t="shared" si="0"/>
        <v>0</v>
      </c>
      <c r="L28" s="2">
        <f>K28*L5</f>
        <v>0</v>
      </c>
      <c r="M28" s="2">
        <f>K28*M5</f>
        <v>0</v>
      </c>
      <c r="N28" s="2">
        <f t="shared" si="0"/>
        <v>2.540650406504065E-2</v>
      </c>
      <c r="O28" s="2">
        <f>N28*O5</f>
        <v>47942.073170731703</v>
      </c>
      <c r="P28" s="2">
        <f>N28*P5</f>
        <v>56504.065040650406</v>
      </c>
      <c r="Q28" s="2">
        <f t="shared" si="0"/>
        <v>5.9855746287989309E-3</v>
      </c>
      <c r="R28" s="2">
        <f>Q28*R5</f>
        <v>14565.46462279972</v>
      </c>
      <c r="S28" s="2">
        <f>Q28*S5</f>
        <v>17331.4832856578</v>
      </c>
      <c r="T28" s="2">
        <f t="shared" si="0"/>
        <v>1.3155036536940976E-2</v>
      </c>
      <c r="U28" s="2">
        <f>T28*U5</f>
        <v>23383.632413871004</v>
      </c>
      <c r="V28" s="2">
        <f>T28*V5</f>
        <v>27245.601734136195</v>
      </c>
      <c r="W28" s="2">
        <f t="shared" ref="W28:Z28" si="1">W5/W24</f>
        <v>7.84879430885819E-3</v>
      </c>
      <c r="X28" s="2">
        <f>W28*X5</f>
        <v>12179.413587596755</v>
      </c>
      <c r="Y28" s="2">
        <f>W28*Y5</f>
        <v>17814.473240483185</v>
      </c>
      <c r="Z28" s="2">
        <f t="shared" si="1"/>
        <v>2.0349533157768735E-2</v>
      </c>
      <c r="AA28" s="2">
        <f>Z28*AA5</f>
        <v>34356.014740244194</v>
      </c>
      <c r="AB28" s="2">
        <f>Z28*AB5</f>
        <v>40682.905989944935</v>
      </c>
    </row>
    <row r="29" spans="1:29" x14ac:dyDescent="0.25">
      <c r="A29" s="5" t="s">
        <v>21</v>
      </c>
      <c r="B29" s="2">
        <f>B6/B24</f>
        <v>0.10906453952139231</v>
      </c>
      <c r="C29" s="2">
        <f t="shared" ref="C29:C46" si="2">B29*C6</f>
        <v>301856.82143098861</v>
      </c>
      <c r="D29" s="2">
        <f t="shared" ref="D29:D46" si="3">B29*D6</f>
        <v>339313.48310369835</v>
      </c>
      <c r="E29" s="2">
        <f t="shared" ref="E29:T29" si="4">E6/E24</f>
        <v>9.0579710144927536E-2</v>
      </c>
      <c r="F29" s="2">
        <f t="shared" ref="F29:F46" si="5">E29*F6</f>
        <v>253136.77536231885</v>
      </c>
      <c r="G29" s="2">
        <f t="shared" ref="G29:G46" si="6">E29*G6</f>
        <v>297807.97101449274</v>
      </c>
      <c r="H29" s="2">
        <f t="shared" si="4"/>
        <v>4.1369040694292564E-2</v>
      </c>
      <c r="I29" s="2">
        <f t="shared" ref="I29:I46" si="7">H29*I6</f>
        <v>106339.41103632</v>
      </c>
      <c r="J29" s="2">
        <f t="shared" ref="J29:J46" si="8">H29*J6</f>
        <v>135685.14026489679</v>
      </c>
      <c r="K29" s="2">
        <f t="shared" si="4"/>
        <v>6.2472110664881751E-3</v>
      </c>
      <c r="L29" s="2">
        <f>K29*L6</f>
        <v>16184.895136099956</v>
      </c>
      <c r="M29" s="2">
        <f t="shared" ref="M29:M46" si="9">K29*M6</f>
        <v>19041.053101294066</v>
      </c>
      <c r="N29" s="2">
        <f t="shared" si="4"/>
        <v>3.556910569105691E-2</v>
      </c>
      <c r="O29" s="2">
        <f t="shared" ref="O29:O46" si="10">N29*O6</f>
        <v>92086.127794715459</v>
      </c>
      <c r="P29" s="2">
        <f t="shared" ref="P29:P46" si="11">N29*P6</f>
        <v>108336.62093495934</v>
      </c>
      <c r="Q29" s="2">
        <f t="shared" si="4"/>
        <v>5.0188838743983749E-2</v>
      </c>
      <c r="R29" s="2">
        <f t="shared" ref="R29:R46" si="12">Q29*R6</f>
        <v>131386.73945679888</v>
      </c>
      <c r="S29" s="2">
        <f t="shared" ref="S29:S46" si="13">Q29*S6</f>
        <v>160279.21367274315</v>
      </c>
      <c r="T29" s="2">
        <f t="shared" si="4"/>
        <v>3.717123269817272E-2</v>
      </c>
      <c r="U29" s="2">
        <f t="shared" ref="U29:U46" si="14">T29*U6</f>
        <v>66799.141968737255</v>
      </c>
      <c r="V29" s="2">
        <f t="shared" ref="V29:V46" si="15">T29*V6</f>
        <v>77782.677000495285</v>
      </c>
      <c r="W29" s="2">
        <f t="shared" ref="W29:Z29" si="16">W6/W24</f>
        <v>1.8986582527338522E-2</v>
      </c>
      <c r="X29" s="2">
        <f t="shared" ref="X29:X46" si="17">W29*X6</f>
        <v>41259.87533099659</v>
      </c>
      <c r="Y29" s="2">
        <f t="shared" ref="Y29:Y46" si="18">W29*Y6</f>
        <v>53077.079992629755</v>
      </c>
      <c r="Z29" s="2">
        <f t="shared" si="16"/>
        <v>3.7107972228872396E-2</v>
      </c>
      <c r="AA29" s="2">
        <f t="shared" ref="AA29:AA46" si="19">Z29*AA6</f>
        <v>80080.548180512327</v>
      </c>
      <c r="AB29" s="2">
        <f t="shared" ref="AB29:AB46" si="20">Z29*AB6</f>
        <v>94212.409624132153</v>
      </c>
    </row>
    <row r="30" spans="1:29" x14ac:dyDescent="0.25">
      <c r="A30" s="5" t="s">
        <v>13</v>
      </c>
      <c r="B30" s="2">
        <f>B7/B24</f>
        <v>2.3156876963983563E-2</v>
      </c>
      <c r="C30" s="2">
        <f t="shared" si="2"/>
        <v>31538.599579405363</v>
      </c>
      <c r="D30" s="2">
        <f t="shared" si="3"/>
        <v>35545.34425912497</v>
      </c>
      <c r="E30" s="2">
        <f t="shared" ref="E30:T30" si="21">E7/E24</f>
        <v>1.8115942028985508E-2</v>
      </c>
      <c r="F30" s="2">
        <f t="shared" si="5"/>
        <v>17292.572463768116</v>
      </c>
      <c r="G30" s="2">
        <f t="shared" si="6"/>
        <v>20344.202898550724</v>
      </c>
      <c r="H30" s="2">
        <f t="shared" si="21"/>
        <v>2.3674352590800158E-2</v>
      </c>
      <c r="I30" s="2">
        <f t="shared" si="7"/>
        <v>36569.304264291852</v>
      </c>
      <c r="J30" s="2">
        <f t="shared" si="8"/>
        <v>45121.843295562947</v>
      </c>
      <c r="K30" s="2">
        <f t="shared" si="21"/>
        <v>2.2311468094600624E-4</v>
      </c>
      <c r="L30" s="2">
        <f t="shared" ref="L30:L46" si="22">K30*L7</f>
        <v>502.56581883087904</v>
      </c>
      <c r="M30" s="2">
        <f t="shared" si="9"/>
        <v>591.25390450691657</v>
      </c>
      <c r="N30" s="2">
        <f t="shared" si="21"/>
        <v>9.6544715447154476E-3</v>
      </c>
      <c r="O30" s="2">
        <f t="shared" si="10"/>
        <v>9192.8869156504061</v>
      </c>
      <c r="P30" s="2">
        <f t="shared" si="11"/>
        <v>10815.161077235773</v>
      </c>
      <c r="Q30" s="2">
        <f t="shared" si="21"/>
        <v>7.7853373873443951E-3</v>
      </c>
      <c r="R30" s="2">
        <f t="shared" si="12"/>
        <v>10450.315745878952</v>
      </c>
      <c r="S30" s="2">
        <f t="shared" si="13"/>
        <v>12655.325143503809</v>
      </c>
      <c r="T30" s="2">
        <f t="shared" si="21"/>
        <v>5.5035668048206171E-2</v>
      </c>
      <c r="U30" s="2">
        <f t="shared" si="14"/>
        <v>51431.561983769119</v>
      </c>
      <c r="V30" s="2">
        <f t="shared" si="15"/>
        <v>58202.588883385899</v>
      </c>
      <c r="W30" s="2">
        <f t="shared" ref="W30:Z30" si="23">W7/W24</f>
        <v>5.8074346279018189E-2</v>
      </c>
      <c r="X30" s="2">
        <f t="shared" si="17"/>
        <v>58038.67389327212</v>
      </c>
      <c r="Y30" s="2">
        <f t="shared" si="18"/>
        <v>89362.82657871276</v>
      </c>
      <c r="Z30" s="2">
        <f t="shared" si="23"/>
        <v>5.9612161838640175E-2</v>
      </c>
      <c r="AA30" s="2">
        <f t="shared" si="19"/>
        <v>68660.330548240367</v>
      </c>
      <c r="AB30" s="2">
        <f t="shared" si="20"/>
        <v>80549.391908067992</v>
      </c>
    </row>
    <row r="31" spans="1:29" x14ac:dyDescent="0.25">
      <c r="A31" s="5" t="s">
        <v>9</v>
      </c>
      <c r="B31" s="2">
        <f>B8/B24</f>
        <v>5.8979937152525983E-3</v>
      </c>
      <c r="C31" s="2">
        <f t="shared" si="2"/>
        <v>25378.366618322452</v>
      </c>
      <c r="D31" s="2">
        <f t="shared" si="3"/>
        <v>29732.343002175487</v>
      </c>
      <c r="E31" s="2">
        <f t="shared" ref="E31:T31" si="24">E8/E24</f>
        <v>9.7826086956521743E-2</v>
      </c>
      <c r="F31" s="2">
        <f t="shared" si="5"/>
        <v>315126.76105072466</v>
      </c>
      <c r="G31" s="2">
        <f t="shared" si="6"/>
        <v>370737.36594202899</v>
      </c>
      <c r="H31" s="2">
        <f t="shared" si="24"/>
        <v>9.8757532748551619E-2</v>
      </c>
      <c r="I31" s="2">
        <f t="shared" si="7"/>
        <v>414393.68764047651</v>
      </c>
      <c r="J31" s="2">
        <f t="shared" si="8"/>
        <v>601079.06605551543</v>
      </c>
      <c r="K31" s="2">
        <f t="shared" si="24"/>
        <v>0.46162427487728691</v>
      </c>
      <c r="L31" s="2">
        <f t="shared" si="22"/>
        <v>2230195.934002676</v>
      </c>
      <c r="M31" s="2">
        <f t="shared" si="9"/>
        <v>3043808.3382418565</v>
      </c>
      <c r="N31" s="2">
        <f t="shared" si="24"/>
        <v>5.0813008130081306E-4</v>
      </c>
      <c r="O31" s="2">
        <f t="shared" si="10"/>
        <v>1511.6869918699188</v>
      </c>
      <c r="P31" s="2">
        <f t="shared" si="11"/>
        <v>1778.4552845528458</v>
      </c>
      <c r="Q31" s="2">
        <f t="shared" si="24"/>
        <v>0.28987088065664074</v>
      </c>
      <c r="R31" s="2">
        <f t="shared" si="12"/>
        <v>1503977.349996588</v>
      </c>
      <c r="S31" s="2">
        <f t="shared" si="13"/>
        <v>1927580.2931431767</v>
      </c>
      <c r="T31" s="2">
        <f t="shared" si="24"/>
        <v>1.5214312401706506E-2</v>
      </c>
      <c r="U31" s="2">
        <f t="shared" si="14"/>
        <v>37269.952343403806</v>
      </c>
      <c r="V31" s="2">
        <f t="shared" si="15"/>
        <v>43499.816637558761</v>
      </c>
      <c r="W31" s="2">
        <f t="shared" ref="W31:Z31" si="25">W8/W24</f>
        <v>6.0260392349097663E-2</v>
      </c>
      <c r="X31" s="2">
        <f t="shared" si="17"/>
        <v>254467.91699084669</v>
      </c>
      <c r="Y31" s="2">
        <f t="shared" si="18"/>
        <v>326725.74893092591</v>
      </c>
      <c r="Z31" s="2">
        <f t="shared" si="25"/>
        <v>6.2963849652860907E-2</v>
      </c>
      <c r="AA31" s="2">
        <f t="shared" si="19"/>
        <v>214419.67931529807</v>
      </c>
      <c r="AB31" s="2">
        <f t="shared" si="20"/>
        <v>253562.49221929617</v>
      </c>
    </row>
    <row r="32" spans="1:29" x14ac:dyDescent="0.25">
      <c r="A32" s="5" t="s">
        <v>18</v>
      </c>
      <c r="B32" s="2">
        <f>B9/B24</f>
        <v>1.9482716944645879E-2</v>
      </c>
      <c r="C32" s="2">
        <f t="shared" si="2"/>
        <v>16796.437854967367</v>
      </c>
      <c r="D32" s="2">
        <f t="shared" si="3"/>
        <v>19009.821153009427</v>
      </c>
      <c r="E32" s="2">
        <f t="shared" ref="E32:T32" si="26">E9/E24</f>
        <v>0.10869565217391304</v>
      </c>
      <c r="F32" s="2">
        <f t="shared" si="5"/>
        <v>111362.31884057971</v>
      </c>
      <c r="G32" s="2">
        <f t="shared" si="6"/>
        <v>131014.49275362317</v>
      </c>
      <c r="H32" s="2">
        <f t="shared" si="26"/>
        <v>1.8497405709765234E-2</v>
      </c>
      <c r="I32" s="2">
        <f t="shared" si="7"/>
        <v>24644.039463807905</v>
      </c>
      <c r="J32" s="2">
        <f t="shared" si="8"/>
        <v>30014.835483608273</v>
      </c>
      <c r="K32" s="2">
        <f t="shared" si="26"/>
        <v>4.4622936189201248E-4</v>
      </c>
      <c r="L32" s="2">
        <f t="shared" si="22"/>
        <v>250.33467202141901</v>
      </c>
      <c r="M32" s="2">
        <f t="shared" si="9"/>
        <v>294.51137884872821</v>
      </c>
      <c r="N32" s="2">
        <f t="shared" si="26"/>
        <v>2.4390243902439025E-2</v>
      </c>
      <c r="O32" s="2">
        <f t="shared" si="10"/>
        <v>20549.975904471547</v>
      </c>
      <c r="P32" s="2">
        <f t="shared" si="11"/>
        <v>24176.442240853659</v>
      </c>
      <c r="Q32" s="2">
        <f t="shared" si="26"/>
        <v>8.7806607310854483E-3</v>
      </c>
      <c r="R32" s="2">
        <f t="shared" si="12"/>
        <v>7180.5442717096385</v>
      </c>
      <c r="S32" s="2">
        <f t="shared" si="13"/>
        <v>8689.9383937117382</v>
      </c>
      <c r="T32" s="2">
        <f t="shared" si="26"/>
        <v>0.16740088105726872</v>
      </c>
      <c r="U32" s="2">
        <f t="shared" si="14"/>
        <v>54540.260976114158</v>
      </c>
      <c r="V32" s="2">
        <f t="shared" si="15"/>
        <v>61261.858654867108</v>
      </c>
      <c r="W32" s="2">
        <f t="shared" ref="W32:Z32" si="27">W9/W24</f>
        <v>5.2934160572980539E-2</v>
      </c>
      <c r="X32" s="2">
        <f t="shared" si="17"/>
        <v>43299.716570762612</v>
      </c>
      <c r="Y32" s="2">
        <f t="shared" si="18"/>
        <v>65416.818248102209</v>
      </c>
      <c r="Z32" s="2">
        <f t="shared" si="27"/>
        <v>8.1876945175963611E-2</v>
      </c>
      <c r="AA32" s="2">
        <f t="shared" si="19"/>
        <v>66205.454644481695</v>
      </c>
      <c r="AB32" s="2">
        <f t="shared" si="20"/>
        <v>77888.770169978452</v>
      </c>
    </row>
    <row r="33" spans="1:28" x14ac:dyDescent="0.25">
      <c r="A33" s="5" t="s">
        <v>16</v>
      </c>
      <c r="B33" s="2">
        <f>B10/B24</f>
        <v>0.12047377326565144</v>
      </c>
      <c r="C33" s="2">
        <f t="shared" si="2"/>
        <v>258861.15804060909</v>
      </c>
      <c r="D33" s="2">
        <f t="shared" si="3"/>
        <v>299319.4785709451</v>
      </c>
      <c r="E33" s="2">
        <f t="shared" ref="E33:T33" si="28">E10/E24</f>
        <v>7.6086956521739135E-2</v>
      </c>
      <c r="F33" s="2">
        <f t="shared" si="5"/>
        <v>156258.33333333334</v>
      </c>
      <c r="G33" s="2">
        <f t="shared" si="6"/>
        <v>183833.33333333331</v>
      </c>
      <c r="H33" s="2">
        <f t="shared" si="28"/>
        <v>5.665557597896647E-2</v>
      </c>
      <c r="I33" s="2">
        <f t="shared" si="7"/>
        <v>133962.30455629493</v>
      </c>
      <c r="J33" s="2">
        <f t="shared" si="8"/>
        <v>170288.99058842688</v>
      </c>
      <c r="K33" s="2">
        <f t="shared" si="28"/>
        <v>5.1316376617581436E-3</v>
      </c>
      <c r="L33" s="2">
        <f t="shared" si="22"/>
        <v>13185.051316376617</v>
      </c>
      <c r="M33" s="2">
        <f t="shared" si="9"/>
        <v>15596.162427487727</v>
      </c>
      <c r="N33" s="2">
        <f t="shared" si="28"/>
        <v>7.8760162601626021E-2</v>
      </c>
      <c r="O33" s="2">
        <f t="shared" si="10"/>
        <v>159516.09827235772</v>
      </c>
      <c r="P33" s="2">
        <f t="shared" si="11"/>
        <v>188391.60772357724</v>
      </c>
      <c r="Q33" s="2">
        <f t="shared" si="28"/>
        <v>3.0377813833631022E-2</v>
      </c>
      <c r="R33" s="2">
        <f t="shared" si="12"/>
        <v>63252.775155911266</v>
      </c>
      <c r="S33" s="2">
        <f t="shared" si="13"/>
        <v>95494.12596021434</v>
      </c>
      <c r="T33" s="2">
        <f t="shared" si="28"/>
        <v>6.8946641294997779E-2</v>
      </c>
      <c r="U33" s="2">
        <f t="shared" si="14"/>
        <v>82868.078617330772</v>
      </c>
      <c r="V33" s="2">
        <f t="shared" si="15"/>
        <v>95110.048056808198</v>
      </c>
      <c r="W33" s="2">
        <f t="shared" ref="W33:Z33" si="29">W10/W24</f>
        <v>8.8530550705826203E-2</v>
      </c>
      <c r="X33" s="2">
        <f t="shared" si="17"/>
        <v>146304.78156197915</v>
      </c>
      <c r="Y33" s="2">
        <f t="shared" si="18"/>
        <v>220372.79110499311</v>
      </c>
      <c r="Z33" s="2">
        <f t="shared" si="29"/>
        <v>8.9777352166626759E-2</v>
      </c>
      <c r="AA33" s="2">
        <f t="shared" si="19"/>
        <v>166080.17605937272</v>
      </c>
      <c r="AB33" s="2">
        <f t="shared" si="20"/>
        <v>195388.44242279147</v>
      </c>
    </row>
    <row r="34" spans="1:28" x14ac:dyDescent="0.25">
      <c r="A34" s="5" t="s">
        <v>15</v>
      </c>
      <c r="B34" s="2">
        <f>B11/B24</f>
        <v>0.11452743533961808</v>
      </c>
      <c r="C34" s="2">
        <f t="shared" si="2"/>
        <v>173644.97540198214</v>
      </c>
      <c r="D34" s="2">
        <f t="shared" si="3"/>
        <v>199493.98042736281</v>
      </c>
      <c r="E34" s="2">
        <f t="shared" ref="E34:T34" si="30">E11/E24</f>
        <v>3.6231884057971015E-3</v>
      </c>
      <c r="F34" s="2">
        <f t="shared" si="5"/>
        <v>3757.2463768115945</v>
      </c>
      <c r="G34" s="2">
        <f t="shared" si="6"/>
        <v>4420.289855072464</v>
      </c>
      <c r="H34" s="2">
        <f t="shared" si="30"/>
        <v>4.7604644128527884E-2</v>
      </c>
      <c r="I34" s="2">
        <f t="shared" si="7"/>
        <v>111870.74976267479</v>
      </c>
      <c r="J34" s="2">
        <f t="shared" si="8"/>
        <v>165148.81990274324</v>
      </c>
      <c r="K34" s="2">
        <f t="shared" si="30"/>
        <v>6.1579651941097727E-2</v>
      </c>
      <c r="L34" s="2">
        <f t="shared" si="22"/>
        <v>225765.84114234717</v>
      </c>
      <c r="M34" s="2">
        <f t="shared" si="9"/>
        <v>411211.51271753683</v>
      </c>
      <c r="N34" s="2">
        <f t="shared" si="30"/>
        <v>0.15802845528455284</v>
      </c>
      <c r="O34" s="2">
        <f t="shared" si="10"/>
        <v>228789.63204268293</v>
      </c>
      <c r="P34" s="2">
        <f t="shared" si="11"/>
        <v>269751.33193089435</v>
      </c>
      <c r="Q34" s="2">
        <f t="shared" si="30"/>
        <v>3.729053897440792E-2</v>
      </c>
      <c r="R34" s="2">
        <f t="shared" si="12"/>
        <v>88627.676450649684</v>
      </c>
      <c r="S34" s="2">
        <f t="shared" si="13"/>
        <v>145037.48548968547</v>
      </c>
      <c r="T34" s="2">
        <f t="shared" si="30"/>
        <v>3.0828315477586909E-2</v>
      </c>
      <c r="U34" s="2">
        <f t="shared" si="14"/>
        <v>36129.202221585016</v>
      </c>
      <c r="V34" s="2">
        <f t="shared" si="15"/>
        <v>41760.152041811118</v>
      </c>
      <c r="W34" s="2">
        <f t="shared" ref="W34:Z34" si="31">W11/W24</f>
        <v>6.2243195683486768E-2</v>
      </c>
      <c r="X34" s="2">
        <f t="shared" si="17"/>
        <v>101103.10046523635</v>
      </c>
      <c r="Y34" s="2">
        <f t="shared" si="18"/>
        <v>155027.56124255509</v>
      </c>
      <c r="Z34" s="2">
        <f t="shared" si="31"/>
        <v>3.6868565956428061E-2</v>
      </c>
      <c r="AA34" s="2">
        <f t="shared" si="19"/>
        <v>55818.943500119705</v>
      </c>
      <c r="AB34" s="2">
        <f t="shared" si="20"/>
        <v>65669.345293272694</v>
      </c>
    </row>
    <row r="35" spans="1:28" x14ac:dyDescent="0.25">
      <c r="A35" s="5" t="s">
        <v>14</v>
      </c>
      <c r="B35" s="2">
        <f>B12/B24</f>
        <v>0.1106115542663766</v>
      </c>
      <c r="C35" s="2">
        <f t="shared" si="2"/>
        <v>212242.04876335509</v>
      </c>
      <c r="D35" s="2">
        <f t="shared" si="3"/>
        <v>240192.88446120376</v>
      </c>
      <c r="E35" s="2">
        <f t="shared" ref="E35:T35" si="32">E12/E24</f>
        <v>0.14130434782608695</v>
      </c>
      <c r="F35" s="2">
        <f t="shared" si="5"/>
        <v>237470.28985507242</v>
      </c>
      <c r="G35" s="2">
        <f t="shared" si="6"/>
        <v>279376.81159420288</v>
      </c>
      <c r="H35" s="2">
        <f t="shared" si="32"/>
        <v>5.4061285744200653E-2</v>
      </c>
      <c r="I35" s="2">
        <f t="shared" si="7"/>
        <v>104439.46927592547</v>
      </c>
      <c r="J35" s="2">
        <f t="shared" si="8"/>
        <v>138960.26354475442</v>
      </c>
      <c r="K35" s="2">
        <f t="shared" si="32"/>
        <v>2.2311468094600626E-3</v>
      </c>
      <c r="L35" s="2">
        <f t="shared" si="22"/>
        <v>5220.9253012048193</v>
      </c>
      <c r="M35" s="2">
        <f t="shared" si="9"/>
        <v>6142.2650602409649</v>
      </c>
      <c r="N35" s="2">
        <f t="shared" si="32"/>
        <v>0.12144308943089431</v>
      </c>
      <c r="O35" s="2">
        <f t="shared" si="10"/>
        <v>218058.33399390246</v>
      </c>
      <c r="P35" s="2">
        <f t="shared" si="11"/>
        <v>257670.31402439025</v>
      </c>
      <c r="Q35" s="2">
        <f t="shared" si="32"/>
        <v>2.0192792768226008E-2</v>
      </c>
      <c r="R35" s="2">
        <f t="shared" si="12"/>
        <v>38657.220041312743</v>
      </c>
      <c r="S35" s="2">
        <f t="shared" si="13"/>
        <v>47478.666250494258</v>
      </c>
      <c r="T35" s="2">
        <f t="shared" si="32"/>
        <v>8.9582844581150234E-2</v>
      </c>
      <c r="U35" s="2">
        <f t="shared" si="14"/>
        <v>107607.33533256862</v>
      </c>
      <c r="V35" s="2">
        <f t="shared" si="15"/>
        <v>124514.28297387238</v>
      </c>
      <c r="W35" s="2">
        <f t="shared" ref="W35:Z35" si="33">W12/W24</f>
        <v>0.11044538207476744</v>
      </c>
      <c r="X35" s="2">
        <f t="shared" si="17"/>
        <v>155560.67208029065</v>
      </c>
      <c r="Y35" s="2">
        <f t="shared" si="18"/>
        <v>233082.85234870925</v>
      </c>
      <c r="Z35" s="2">
        <f t="shared" si="33"/>
        <v>0.10222647833373234</v>
      </c>
      <c r="AA35" s="2">
        <f t="shared" si="19"/>
        <v>172189.61180272923</v>
      </c>
      <c r="AB35" s="2">
        <f t="shared" si="20"/>
        <v>203046.68661718935</v>
      </c>
    </row>
    <row r="36" spans="1:28" x14ac:dyDescent="0.25">
      <c r="A36" s="5" t="s">
        <v>26</v>
      </c>
      <c r="B36" s="2">
        <f>B13/B24</f>
        <v>3.2390621223108533E-3</v>
      </c>
      <c r="C36" s="2">
        <f t="shared" si="2"/>
        <v>5596.9349770364997</v>
      </c>
      <c r="D36" s="2">
        <f t="shared" si="3"/>
        <v>6367.2226250906451</v>
      </c>
      <c r="E36" s="2">
        <f t="shared" ref="E36:T36" si="34">E13/E24</f>
        <v>0</v>
      </c>
      <c r="F36" s="2">
        <f t="shared" si="5"/>
        <v>0</v>
      </c>
      <c r="G36" s="2">
        <f t="shared" si="6"/>
        <v>0</v>
      </c>
      <c r="H36" s="2">
        <f t="shared" si="34"/>
        <v>2.3209009050931852E-2</v>
      </c>
      <c r="I36" s="2">
        <f t="shared" si="7"/>
        <v>54169.270498382932</v>
      </c>
      <c r="J36" s="2">
        <f t="shared" si="8"/>
        <v>75309.76418716117</v>
      </c>
      <c r="K36" s="2">
        <f t="shared" si="34"/>
        <v>8.4783578759482382E-3</v>
      </c>
      <c r="L36" s="2">
        <f t="shared" si="22"/>
        <v>19296.630968317721</v>
      </c>
      <c r="M36" s="2">
        <f t="shared" si="9"/>
        <v>22701.918786256138</v>
      </c>
      <c r="N36" s="2">
        <f t="shared" si="34"/>
        <v>0</v>
      </c>
      <c r="O36" s="2">
        <f t="shared" si="10"/>
        <v>0</v>
      </c>
      <c r="P36" s="2">
        <f t="shared" si="11"/>
        <v>0</v>
      </c>
      <c r="Q36" s="2">
        <f t="shared" si="34"/>
        <v>5.3120270509796438E-2</v>
      </c>
      <c r="R36" s="2">
        <f t="shared" si="12"/>
        <v>167734.12663785229</v>
      </c>
      <c r="S36" s="2">
        <f t="shared" si="13"/>
        <v>200593.36269309957</v>
      </c>
      <c r="T36" s="2">
        <f t="shared" si="34"/>
        <v>8.045947049674599E-3</v>
      </c>
      <c r="U36" s="2">
        <f t="shared" si="14"/>
        <v>8756.4625498527221</v>
      </c>
      <c r="V36" s="2">
        <f t="shared" si="15"/>
        <v>10072.314261137033</v>
      </c>
      <c r="W36" s="2">
        <f t="shared" ref="W36:Z36" si="35">W13/W24</f>
        <v>3.1962185631817372E-3</v>
      </c>
      <c r="X36" s="2">
        <f t="shared" si="17"/>
        <v>4369.0910077603339</v>
      </c>
      <c r="Y36" s="2">
        <f t="shared" si="18"/>
        <v>6751.3497022127149</v>
      </c>
      <c r="Z36" s="2">
        <f t="shared" si="35"/>
        <v>2.9207565238209242E-2</v>
      </c>
      <c r="AA36" s="2">
        <f t="shared" si="19"/>
        <v>52920.024646875754</v>
      </c>
      <c r="AB36" s="2">
        <f t="shared" si="20"/>
        <v>62258.852525736183</v>
      </c>
    </row>
    <row r="37" spans="1:28" x14ac:dyDescent="0.25">
      <c r="A37" s="5" t="s">
        <v>23</v>
      </c>
      <c r="B37" s="2">
        <f>B14/B24</f>
        <v>9.9202320522117471E-2</v>
      </c>
      <c r="C37" s="2">
        <f t="shared" si="2"/>
        <v>235413.41211747637</v>
      </c>
      <c r="D37" s="2">
        <f t="shared" si="3"/>
        <v>264292.76084118924</v>
      </c>
      <c r="E37" s="2">
        <f t="shared" ref="E37:T37" si="36">E14/E24</f>
        <v>4.710144927536232E-2</v>
      </c>
      <c r="F37" s="2">
        <f t="shared" si="5"/>
        <v>85111.254528985504</v>
      </c>
      <c r="G37" s="2">
        <f t="shared" si="6"/>
        <v>100797.10144927536</v>
      </c>
      <c r="H37" s="2">
        <f t="shared" si="36"/>
        <v>0.11825542706903372</v>
      </c>
      <c r="I37" s="2">
        <f t="shared" si="7"/>
        <v>357686.00826740975</v>
      </c>
      <c r="J37" s="2">
        <f t="shared" si="8"/>
        <v>549007.85267223534</v>
      </c>
      <c r="K37" s="2">
        <f t="shared" si="36"/>
        <v>1.5618027666220438E-3</v>
      </c>
      <c r="L37" s="2">
        <f t="shared" si="22"/>
        <v>3621.0667871485944</v>
      </c>
      <c r="M37" s="2">
        <f t="shared" si="9"/>
        <v>3812.4069968763947</v>
      </c>
      <c r="N37" s="2">
        <f t="shared" si="36"/>
        <v>2.9979674796747968E-2</v>
      </c>
      <c r="O37" s="2">
        <f t="shared" si="10"/>
        <v>61633.638211382109</v>
      </c>
      <c r="P37" s="2">
        <f t="shared" si="11"/>
        <v>72510.162601626027</v>
      </c>
      <c r="Q37" s="2">
        <f t="shared" si="36"/>
        <v>3.3813724554490547E-2</v>
      </c>
      <c r="R37" s="2">
        <f t="shared" si="12"/>
        <v>83493.32805175682</v>
      </c>
      <c r="S37" s="2">
        <f t="shared" si="13"/>
        <v>133706.17136931952</v>
      </c>
      <c r="T37" s="2">
        <f t="shared" si="36"/>
        <v>2.5215268183753442E-2</v>
      </c>
      <c r="U37" s="2">
        <f t="shared" si="14"/>
        <v>49521.524357410352</v>
      </c>
      <c r="V37" s="2">
        <f t="shared" si="15"/>
        <v>63351.59247434594</v>
      </c>
      <c r="W37" s="2">
        <f t="shared" ref="W37:Z37" si="37">W14/W24</f>
        <v>8.3558223649859795E-3</v>
      </c>
      <c r="X37" s="2">
        <f t="shared" si="17"/>
        <v>13702.327615949764</v>
      </c>
      <c r="Y37" s="2">
        <f t="shared" si="18"/>
        <v>20259.437941729313</v>
      </c>
      <c r="Z37" s="2">
        <f t="shared" si="37"/>
        <v>1.2449126167105579E-2</v>
      </c>
      <c r="AA37" s="2">
        <f t="shared" si="19"/>
        <v>16663.537562844151</v>
      </c>
      <c r="AB37" s="2">
        <f t="shared" si="20"/>
        <v>19574.335647593965</v>
      </c>
    </row>
    <row r="38" spans="1:28" x14ac:dyDescent="0.25">
      <c r="A38" s="5" t="s">
        <v>25</v>
      </c>
      <c r="B38" s="2">
        <f>B15/B24</f>
        <v>0.12414793328498912</v>
      </c>
      <c r="C38" s="2">
        <f t="shared" si="2"/>
        <v>260479.69089871887</v>
      </c>
      <c r="D38" s="2">
        <f t="shared" si="3"/>
        <v>293136.84905293689</v>
      </c>
      <c r="E38" s="2">
        <f t="shared" ref="E38:T38" si="38">E15/E24</f>
        <v>1.4492753623188406E-2</v>
      </c>
      <c r="F38" s="2">
        <f t="shared" si="5"/>
        <v>16174.63768115942</v>
      </c>
      <c r="G38" s="2">
        <f t="shared" si="6"/>
        <v>19028.985507246376</v>
      </c>
      <c r="H38" s="2">
        <f t="shared" si="38"/>
        <v>6.8230996533190633E-2</v>
      </c>
      <c r="I38" s="2">
        <f t="shared" si="7"/>
        <v>133249.58911561462</v>
      </c>
      <c r="J38" s="2">
        <f t="shared" si="8"/>
        <v>212105.73089997441</v>
      </c>
      <c r="K38" s="2">
        <f t="shared" si="38"/>
        <v>1.8072289156626505E-2</v>
      </c>
      <c r="L38" s="2">
        <f t="shared" si="22"/>
        <v>53177.15305667113</v>
      </c>
      <c r="M38" s="2">
        <f t="shared" si="9"/>
        <v>62561.356537260152</v>
      </c>
      <c r="N38" s="2">
        <f t="shared" si="38"/>
        <v>0.43699186991869921</v>
      </c>
      <c r="O38" s="2">
        <f t="shared" si="10"/>
        <v>842615.625</v>
      </c>
      <c r="P38" s="2">
        <f t="shared" si="11"/>
        <v>993287.60162601632</v>
      </c>
      <c r="Q38" s="2">
        <f t="shared" si="38"/>
        <v>2.6532866122192984E-2</v>
      </c>
      <c r="R38" s="2">
        <f t="shared" si="12"/>
        <v>62361.426471237879</v>
      </c>
      <c r="S38" s="2">
        <f t="shared" si="13"/>
        <v>78067.091986556305</v>
      </c>
      <c r="T38" s="2">
        <f t="shared" si="38"/>
        <v>2.879510639591968E-2</v>
      </c>
      <c r="U38" s="2">
        <f t="shared" si="14"/>
        <v>44581.942648993383</v>
      </c>
      <c r="V38" s="2">
        <f t="shared" si="15"/>
        <v>52534.807795532164</v>
      </c>
      <c r="W38" s="2">
        <f t="shared" ref="W38:Z38" si="39">W15/W24</f>
        <v>2.4645447146963918E-2</v>
      </c>
      <c r="X38" s="2">
        <f t="shared" si="17"/>
        <v>41144.661461997057</v>
      </c>
      <c r="Y38" s="2">
        <f t="shared" si="18"/>
        <v>60593.447454654437</v>
      </c>
      <c r="Z38" s="2">
        <f t="shared" si="39"/>
        <v>3.0883409145319608E-2</v>
      </c>
      <c r="AA38" s="2">
        <f t="shared" si="19"/>
        <v>53682.446768015325</v>
      </c>
      <c r="AB38" s="2">
        <f t="shared" si="20"/>
        <v>63155.819727076843</v>
      </c>
    </row>
    <row r="39" spans="1:28" x14ac:dyDescent="0.25">
      <c r="A39" s="5" t="s">
        <v>27</v>
      </c>
      <c r="B39" s="2">
        <f>B16/B24</f>
        <v>3.2003867536862463E-2</v>
      </c>
      <c r="C39" s="2">
        <f t="shared" si="2"/>
        <v>48110.439449842888</v>
      </c>
      <c r="D39" s="2">
        <f t="shared" si="3"/>
        <v>53991.078215615176</v>
      </c>
      <c r="E39" s="2">
        <f t="shared" ref="E39:T39" si="40">E16/E24</f>
        <v>2.8985507246376812E-2</v>
      </c>
      <c r="F39" s="2">
        <f t="shared" si="5"/>
        <v>44202.848731884056</v>
      </c>
      <c r="G39" s="2">
        <f t="shared" si="6"/>
        <v>52003.35144927536</v>
      </c>
      <c r="H39" s="2">
        <f t="shared" si="40"/>
        <v>1.453035203238791E-2</v>
      </c>
      <c r="I39" s="2">
        <f t="shared" si="7"/>
        <v>21830.316596361008</v>
      </c>
      <c r="J39" s="2">
        <f t="shared" si="8"/>
        <v>26037.687406640449</v>
      </c>
      <c r="K39" s="2">
        <f t="shared" si="40"/>
        <v>0</v>
      </c>
      <c r="L39" s="2">
        <f t="shared" si="22"/>
        <v>0</v>
      </c>
      <c r="M39" s="2">
        <f t="shared" si="9"/>
        <v>0</v>
      </c>
      <c r="N39" s="2">
        <f t="shared" si="40"/>
        <v>3.0487804878048782E-3</v>
      </c>
      <c r="O39" s="2">
        <f t="shared" si="10"/>
        <v>4383.8922764227646</v>
      </c>
      <c r="P39" s="2">
        <f t="shared" si="11"/>
        <v>5157.5203252032525</v>
      </c>
      <c r="Q39" s="2">
        <f t="shared" si="40"/>
        <v>6.1219202923251028E-3</v>
      </c>
      <c r="R39" s="2">
        <f t="shared" si="12"/>
        <v>8098.7967872871313</v>
      </c>
      <c r="S39" s="2">
        <f t="shared" si="13"/>
        <v>9740.404477727936</v>
      </c>
      <c r="T39" s="2">
        <f t="shared" si="40"/>
        <v>3.921313070753938E-2</v>
      </c>
      <c r="U39" s="2">
        <f t="shared" si="14"/>
        <v>30831.501693993356</v>
      </c>
      <c r="V39" s="2">
        <f t="shared" si="15"/>
        <v>35495.985169303749</v>
      </c>
      <c r="W39" s="2">
        <f t="shared" ref="W39:Z39" si="41">W16/W24</f>
        <v>3.1478890803848754E-2</v>
      </c>
      <c r="X39" s="2">
        <f t="shared" si="17"/>
        <v>29975.379056432404</v>
      </c>
      <c r="Y39" s="2">
        <f t="shared" si="18"/>
        <v>44437.148175078612</v>
      </c>
      <c r="Z39" s="2">
        <f t="shared" si="41"/>
        <v>5.4105817572420396E-2</v>
      </c>
      <c r="AA39" s="2">
        <f t="shared" si="19"/>
        <v>58266.761764424235</v>
      </c>
      <c r="AB39" s="2">
        <f t="shared" si="20"/>
        <v>68628.135556619585</v>
      </c>
    </row>
    <row r="40" spans="1:28" x14ac:dyDescent="0.25">
      <c r="A40" s="5" t="s">
        <v>11</v>
      </c>
      <c r="B40" s="2">
        <f>B17/B24</f>
        <v>2.0691322214164854E-2</v>
      </c>
      <c r="C40" s="2">
        <f t="shared" si="2"/>
        <v>22324.829567319313</v>
      </c>
      <c r="D40" s="2">
        <f t="shared" si="3"/>
        <v>25102.075895093061</v>
      </c>
      <c r="E40" s="2">
        <f t="shared" ref="E40:T40" si="42">E17/E24</f>
        <v>3.6231884057971016E-2</v>
      </c>
      <c r="F40" s="2">
        <f t="shared" si="5"/>
        <v>27893.79710144928</v>
      </c>
      <c r="G40" s="2">
        <f t="shared" si="6"/>
        <v>32816.231884057976</v>
      </c>
      <c r="H40" s="2">
        <f t="shared" si="42"/>
        <v>1.6891970497219574E-2</v>
      </c>
      <c r="I40" s="2">
        <f t="shared" si="7"/>
        <v>25388.543273342795</v>
      </c>
      <c r="J40" s="2">
        <f t="shared" si="8"/>
        <v>30573.626281090765</v>
      </c>
      <c r="K40" s="2">
        <f t="shared" si="42"/>
        <v>0</v>
      </c>
      <c r="L40" s="2">
        <f t="shared" si="22"/>
        <v>0</v>
      </c>
      <c r="M40" s="2">
        <f t="shared" si="9"/>
        <v>0</v>
      </c>
      <c r="N40" s="2">
        <f t="shared" si="42"/>
        <v>6.6056910569105695E-3</v>
      </c>
      <c r="O40" s="2">
        <f t="shared" si="10"/>
        <v>8164.5411077235776</v>
      </c>
      <c r="P40" s="2">
        <f t="shared" si="11"/>
        <v>9605.3424796747986</v>
      </c>
      <c r="Q40" s="2">
        <f t="shared" si="42"/>
        <v>5.5492685055151822E-3</v>
      </c>
      <c r="R40" s="2">
        <f t="shared" si="12"/>
        <v>5730.3961838212235</v>
      </c>
      <c r="S40" s="2">
        <f t="shared" si="13"/>
        <v>6891.4075011930254</v>
      </c>
      <c r="T40" s="2">
        <f t="shared" si="42"/>
        <v>7.8973663860143026E-2</v>
      </c>
      <c r="U40" s="2">
        <f t="shared" si="14"/>
        <v>42865.003324296857</v>
      </c>
      <c r="V40" s="2">
        <f t="shared" si="15"/>
        <v>49940.074200835879</v>
      </c>
      <c r="W40" s="2">
        <f t="shared" ref="W40:Z40" si="43">W17/W24</f>
        <v>3.3097928477543621E-2</v>
      </c>
      <c r="X40" s="2">
        <f t="shared" si="17"/>
        <v>22229.738573585553</v>
      </c>
      <c r="Y40" s="2">
        <f t="shared" si="18"/>
        <v>33528.447540516863</v>
      </c>
      <c r="Z40" s="2">
        <f t="shared" si="43"/>
        <v>4.4529566674646873E-2</v>
      </c>
      <c r="AA40" s="2">
        <f t="shared" si="19"/>
        <v>29576.796648312185</v>
      </c>
      <c r="AB40" s="2">
        <f t="shared" si="20"/>
        <v>34796.231352645438</v>
      </c>
    </row>
    <row r="41" spans="1:28" x14ac:dyDescent="0.25">
      <c r="A41" s="5" t="s">
        <v>10</v>
      </c>
      <c r="B41" s="2">
        <f>B18/B24</f>
        <v>1.1360889533478366E-2</v>
      </c>
      <c r="C41" s="2">
        <f t="shared" si="2"/>
        <v>22286.012339859804</v>
      </c>
      <c r="D41" s="2">
        <f t="shared" si="3"/>
        <v>25061.577914430749</v>
      </c>
      <c r="E41" s="2">
        <f t="shared" ref="E41:T41" si="44">E18/E24</f>
        <v>1.0869565217391304E-2</v>
      </c>
      <c r="F41" s="2">
        <f t="shared" si="5"/>
        <v>15312.318840579708</v>
      </c>
      <c r="G41" s="2">
        <f t="shared" si="6"/>
        <v>18014.492753623188</v>
      </c>
      <c r="H41" s="2">
        <f t="shared" si="44"/>
        <v>0.10630773168291491</v>
      </c>
      <c r="I41" s="2">
        <f t="shared" si="7"/>
        <v>376250.94164080132</v>
      </c>
      <c r="J41" s="2">
        <f t="shared" si="8"/>
        <v>642562.85605970351</v>
      </c>
      <c r="K41" s="2">
        <f t="shared" si="44"/>
        <v>4.7746541722445336E-2</v>
      </c>
      <c r="L41" s="2">
        <f t="shared" si="22"/>
        <v>118609.32619366352</v>
      </c>
      <c r="M41" s="2">
        <f t="shared" si="9"/>
        <v>187572.51227130747</v>
      </c>
      <c r="N41" s="2">
        <f t="shared" si="44"/>
        <v>2.0325203252032522E-3</v>
      </c>
      <c r="O41" s="2">
        <f t="shared" si="10"/>
        <v>4958.3333333333339</v>
      </c>
      <c r="P41" s="2">
        <f t="shared" si="11"/>
        <v>5833.3333333333339</v>
      </c>
      <c r="Q41" s="2">
        <f t="shared" si="44"/>
        <v>0.13896350026587403</v>
      </c>
      <c r="R41" s="2">
        <f t="shared" si="12"/>
        <v>551227.82336828334</v>
      </c>
      <c r="S41" s="2">
        <f t="shared" si="13"/>
        <v>693813.14552309003</v>
      </c>
      <c r="T41" s="2">
        <f t="shared" si="44"/>
        <v>3.6137250301940239E-2</v>
      </c>
      <c r="U41" s="2">
        <f t="shared" si="14"/>
        <v>51979.331095673784</v>
      </c>
      <c r="V41" s="2">
        <f t="shared" si="15"/>
        <v>79842.000999748023</v>
      </c>
      <c r="W41" s="2">
        <f t="shared" ref="W41:Z41" si="45">W18/W24</f>
        <v>1.782149678134275E-2</v>
      </c>
      <c r="X41" s="2">
        <f t="shared" si="17"/>
        <v>39402.724236946502</v>
      </c>
      <c r="Y41" s="2">
        <f t="shared" si="18"/>
        <v>56212.506688722751</v>
      </c>
      <c r="Z41" s="2">
        <f t="shared" si="45"/>
        <v>3.782619104620541E-2</v>
      </c>
      <c r="AA41" s="2">
        <f t="shared" si="19"/>
        <v>67706.22977495809</v>
      </c>
      <c r="AB41" s="2">
        <f t="shared" si="20"/>
        <v>80346.750909743831</v>
      </c>
    </row>
    <row r="42" spans="1:28" x14ac:dyDescent="0.25">
      <c r="A42" s="5" t="s">
        <v>17</v>
      </c>
      <c r="B42" s="2">
        <f>B19/B24</f>
        <v>8.3055354121343974E-2</v>
      </c>
      <c r="C42" s="2">
        <f t="shared" si="2"/>
        <v>180463.41616340345</v>
      </c>
      <c r="D42" s="2">
        <f t="shared" si="3"/>
        <v>204940.56625042306</v>
      </c>
      <c r="E42" s="2">
        <f t="shared" ref="E42:T42" si="46">E19/E24</f>
        <v>6.1594202898550728E-2</v>
      </c>
      <c r="F42" s="2">
        <f t="shared" si="5"/>
        <v>142273.36956521741</v>
      </c>
      <c r="G42" s="2">
        <f t="shared" si="6"/>
        <v>167380.4347826087</v>
      </c>
      <c r="H42" s="2">
        <f t="shared" si="46"/>
        <v>0.10971637311245026</v>
      </c>
      <c r="I42" s="2">
        <f t="shared" si="7"/>
        <v>211360.44089846205</v>
      </c>
      <c r="J42" s="2">
        <f t="shared" si="8"/>
        <v>298872.31409385975</v>
      </c>
      <c r="K42" s="2">
        <f t="shared" si="46"/>
        <v>1.1155734047300313E-3</v>
      </c>
      <c r="L42" s="2">
        <f t="shared" si="22"/>
        <v>2590.5845604640785</v>
      </c>
      <c r="M42" s="2">
        <f t="shared" si="9"/>
        <v>3047.7465417224457</v>
      </c>
      <c r="N42" s="2">
        <f t="shared" si="46"/>
        <v>1.6260162601626018E-2</v>
      </c>
      <c r="O42" s="2">
        <f t="shared" si="10"/>
        <v>35608.866869918704</v>
      </c>
      <c r="P42" s="2">
        <f t="shared" si="11"/>
        <v>41892.784552845536</v>
      </c>
      <c r="Q42" s="2">
        <f t="shared" si="46"/>
        <v>6.3250753309790977E-2</v>
      </c>
      <c r="R42" s="2">
        <f t="shared" si="12"/>
        <v>153569.19581609694</v>
      </c>
      <c r="S42" s="2">
        <f t="shared" si="13"/>
        <v>188651.50534979478</v>
      </c>
      <c r="T42" s="2">
        <f t="shared" si="46"/>
        <v>0.1226615923328902</v>
      </c>
      <c r="U42" s="2">
        <f t="shared" si="14"/>
        <v>122442.7786805863</v>
      </c>
      <c r="V42" s="2">
        <f t="shared" si="15"/>
        <v>140853.56884193973</v>
      </c>
      <c r="W42" s="2">
        <f t="shared" ref="W42:Z42" si="47">W19/W24</f>
        <v>0.19918953183402621</v>
      </c>
      <c r="X42" s="2">
        <f t="shared" si="17"/>
        <v>355695.96104064654</v>
      </c>
      <c r="Y42" s="2">
        <f t="shared" si="18"/>
        <v>479693.72650460474</v>
      </c>
      <c r="Z42" s="2">
        <f t="shared" si="47"/>
        <v>0.13813741920038305</v>
      </c>
      <c r="AA42" s="2">
        <f t="shared" si="19"/>
        <v>200333.32420876229</v>
      </c>
      <c r="AB42" s="2">
        <f t="shared" si="20"/>
        <v>235908.45338520472</v>
      </c>
    </row>
    <row r="43" spans="1:28" x14ac:dyDescent="0.25">
      <c r="A43" s="5" t="s">
        <v>22</v>
      </c>
      <c r="B43" s="2">
        <f>B20/B24</f>
        <v>1.2859560067681896E-2</v>
      </c>
      <c r="C43" s="2">
        <f t="shared" si="2"/>
        <v>31065.648774474259</v>
      </c>
      <c r="D43" s="2">
        <f t="shared" si="3"/>
        <v>35397.107130771088</v>
      </c>
      <c r="E43" s="2">
        <f t="shared" ref="E43:T43" si="48">E20/E24</f>
        <v>8.3333333333333329E-2</v>
      </c>
      <c r="F43" s="2">
        <f t="shared" si="5"/>
        <v>206205.0724637681</v>
      </c>
      <c r="G43" s="2">
        <f t="shared" si="6"/>
        <v>238286.23188405798</v>
      </c>
      <c r="H43" s="2">
        <f t="shared" si="48"/>
        <v>4.2427697247492964E-2</v>
      </c>
      <c r="I43" s="2">
        <f t="shared" si="7"/>
        <v>147094.90959538377</v>
      </c>
      <c r="J43" s="2">
        <f t="shared" si="8"/>
        <v>185241.61423020548</v>
      </c>
      <c r="K43" s="2">
        <f t="shared" si="48"/>
        <v>0.18250780901383312</v>
      </c>
      <c r="L43" s="2">
        <f t="shared" si="22"/>
        <v>310062.1168116912</v>
      </c>
      <c r="M43" s="2">
        <f t="shared" si="9"/>
        <v>1016394.3112449801</v>
      </c>
      <c r="N43" s="2">
        <f t="shared" si="48"/>
        <v>2.0325203252032522E-3</v>
      </c>
      <c r="O43" s="2">
        <f t="shared" si="10"/>
        <v>6137.4491869918702</v>
      </c>
      <c r="P43" s="2">
        <f t="shared" si="11"/>
        <v>7215.4471544715452</v>
      </c>
      <c r="Q43" s="2">
        <f t="shared" si="48"/>
        <v>5.6747065159592602E-2</v>
      </c>
      <c r="R43" s="2">
        <f t="shared" si="12"/>
        <v>148561.66200414495</v>
      </c>
      <c r="S43" s="2">
        <f t="shared" si="13"/>
        <v>180806.63062596295</v>
      </c>
      <c r="T43" s="2">
        <f t="shared" si="48"/>
        <v>1.306814725994665E-2</v>
      </c>
      <c r="U43" s="2">
        <f t="shared" si="14"/>
        <v>22311.97087341101</v>
      </c>
      <c r="V43" s="2">
        <f t="shared" si="15"/>
        <v>25974.888416790483</v>
      </c>
      <c r="W43" s="2">
        <f t="shared" ref="W43:Z43" si="49">W20/W24</f>
        <v>3.2938700092257529E-2</v>
      </c>
      <c r="X43" s="2">
        <f t="shared" si="17"/>
        <v>75853.332052967671</v>
      </c>
      <c r="Y43" s="2">
        <f t="shared" si="18"/>
        <v>109817.32888860314</v>
      </c>
      <c r="Z43" s="2">
        <f t="shared" si="49"/>
        <v>5.0993536030644E-2</v>
      </c>
      <c r="AA43" s="2">
        <f t="shared" si="19"/>
        <v>114612.23366052189</v>
      </c>
      <c r="AB43" s="2">
        <f t="shared" si="20"/>
        <v>134837.92195355517</v>
      </c>
    </row>
    <row r="44" spans="1:28" x14ac:dyDescent="0.25">
      <c r="A44" s="5" t="s">
        <v>20</v>
      </c>
      <c r="B44" s="2">
        <f>B21/B24</f>
        <v>1.8129079042784626E-2</v>
      </c>
      <c r="C44" s="2">
        <f t="shared" si="2"/>
        <v>25446.555184916604</v>
      </c>
      <c r="D44" s="2">
        <f t="shared" si="3"/>
        <v>28617.653372008703</v>
      </c>
      <c r="E44" s="2">
        <f t="shared" ref="E44:T44" si="50">E21/E24</f>
        <v>1.4492753623188406E-2</v>
      </c>
      <c r="F44" s="2">
        <f t="shared" si="5"/>
        <v>8802.2827898550713</v>
      </c>
      <c r="G44" s="2">
        <f t="shared" si="6"/>
        <v>10355.626811594204</v>
      </c>
      <c r="H44" s="2">
        <f t="shared" si="50"/>
        <v>1.3204122943763233E-2</v>
      </c>
      <c r="I44" s="2">
        <f t="shared" si="7"/>
        <v>25969.146732706671</v>
      </c>
      <c r="J44" s="2">
        <f t="shared" si="8"/>
        <v>38218.453675050609</v>
      </c>
      <c r="K44" s="2">
        <f t="shared" si="50"/>
        <v>0</v>
      </c>
      <c r="L44" s="2">
        <f t="shared" si="22"/>
        <v>0</v>
      </c>
      <c r="M44" s="2">
        <f t="shared" si="9"/>
        <v>0</v>
      </c>
      <c r="N44" s="2">
        <f t="shared" si="50"/>
        <v>2.4898373983739838E-2</v>
      </c>
      <c r="O44" s="2">
        <f t="shared" si="10"/>
        <v>22384.727108739837</v>
      </c>
      <c r="P44" s="2">
        <f t="shared" si="11"/>
        <v>26334.97306910569</v>
      </c>
      <c r="Q44" s="2">
        <f t="shared" si="50"/>
        <v>3.8994859768485064E-3</v>
      </c>
      <c r="R44" s="2">
        <f t="shared" si="12"/>
        <v>8004.0037774566081</v>
      </c>
      <c r="S44" s="2">
        <f t="shared" si="13"/>
        <v>9771.6795467870143</v>
      </c>
      <c r="T44" s="2">
        <f t="shared" si="50"/>
        <v>1.8698572409178982E-2</v>
      </c>
      <c r="U44" s="2">
        <f t="shared" si="14"/>
        <v>20051.202894281807</v>
      </c>
      <c r="V44" s="2">
        <f t="shared" si="15"/>
        <v>23391.588857319119</v>
      </c>
      <c r="W44" s="2">
        <f t="shared" ref="W44:Z44" si="51">W21/W24</f>
        <v>1.2787031818923236E-2</v>
      </c>
      <c r="X44" s="2">
        <f t="shared" si="17"/>
        <v>15232.915328019108</v>
      </c>
      <c r="Y44" s="2">
        <f t="shared" si="18"/>
        <v>22601.737082866937</v>
      </c>
      <c r="Z44" s="2">
        <f t="shared" si="51"/>
        <v>2.4180033516878141E-2</v>
      </c>
      <c r="AA44" s="2">
        <f t="shared" si="19"/>
        <v>30472.92693320565</v>
      </c>
      <c r="AB44" s="2">
        <f t="shared" si="20"/>
        <v>35850.502274359584</v>
      </c>
    </row>
    <row r="45" spans="1:28" x14ac:dyDescent="0.25">
      <c r="A45" s="5" t="s">
        <v>0</v>
      </c>
      <c r="B45" s="2">
        <f>B22/B24</f>
        <v>5.3952139231327051E-2</v>
      </c>
      <c r="C45" s="2">
        <f t="shared" si="2"/>
        <v>153492.17652598501</v>
      </c>
      <c r="D45" s="2">
        <f t="shared" si="3"/>
        <v>176494.34433840949</v>
      </c>
      <c r="E45" s="2">
        <f t="shared" ref="E45:T45" si="52">E22/E24</f>
        <v>9.7826086956521743E-2</v>
      </c>
      <c r="F45" s="2">
        <f t="shared" si="5"/>
        <v>356040.21757246379</v>
      </c>
      <c r="G45" s="2">
        <f t="shared" si="6"/>
        <v>418870.84420289856</v>
      </c>
      <c r="H45" s="2">
        <f t="shared" si="52"/>
        <v>0.11000721282486796</v>
      </c>
      <c r="I45" s="2">
        <f t="shared" si="7"/>
        <v>299495.46946648363</v>
      </c>
      <c r="J45" s="2">
        <f t="shared" si="8"/>
        <v>486520.63786139747</v>
      </c>
      <c r="K45" s="2">
        <f t="shared" si="52"/>
        <v>0.20303435966086569</v>
      </c>
      <c r="L45" s="2">
        <f t="shared" si="22"/>
        <v>1070427.950379295</v>
      </c>
      <c r="M45" s="2">
        <f t="shared" si="9"/>
        <v>1450536.627398483</v>
      </c>
      <c r="N45" s="2">
        <f t="shared" si="52"/>
        <v>1.676829268292683E-2</v>
      </c>
      <c r="O45" s="2">
        <f t="shared" si="10"/>
        <v>38528.432876016261</v>
      </c>
      <c r="P45" s="2">
        <f t="shared" si="11"/>
        <v>45731.707317073167</v>
      </c>
      <c r="Q45" s="2">
        <f t="shared" si="52"/>
        <v>0.15627939953369782</v>
      </c>
      <c r="R45" s="2">
        <f t="shared" si="12"/>
        <v>725309.00881406525</v>
      </c>
      <c r="S45" s="2">
        <f t="shared" si="13"/>
        <v>909271.32832390268</v>
      </c>
      <c r="T45" s="2">
        <f t="shared" si="52"/>
        <v>5.8954374440650277E-2</v>
      </c>
      <c r="U45" s="2">
        <f t="shared" si="14"/>
        <v>97695.983377386612</v>
      </c>
      <c r="V45" s="2">
        <f t="shared" si="15"/>
        <v>112579.14624177809</v>
      </c>
      <c r="W45" s="2">
        <f t="shared" ref="W45:Z45" si="53">W22/W24</f>
        <v>0.14441928242800417</v>
      </c>
      <c r="X45" s="2">
        <f t="shared" si="17"/>
        <v>396963.6413349277</v>
      </c>
      <c r="Y45" s="2">
        <f t="shared" si="18"/>
        <v>509767.35761725029</v>
      </c>
      <c r="Z45" s="2">
        <f t="shared" si="53"/>
        <v>3.9262628680871436E-2</v>
      </c>
      <c r="AA45" s="2">
        <f t="shared" si="19"/>
        <v>79609.291496289181</v>
      </c>
      <c r="AB45" s="2">
        <f t="shared" si="20"/>
        <v>93759.077857313867</v>
      </c>
    </row>
    <row r="46" spans="1:28" x14ac:dyDescent="0.25">
      <c r="A46" s="5" t="s">
        <v>12</v>
      </c>
      <c r="B46" s="2">
        <f>B23/B24</f>
        <v>1.0297316896301667E-2</v>
      </c>
      <c r="C46" s="2">
        <f t="shared" si="2"/>
        <v>7013.8032656514388</v>
      </c>
      <c r="D46" s="2">
        <f t="shared" si="3"/>
        <v>7967.0209518975089</v>
      </c>
      <c r="E46" s="2">
        <f t="shared" ref="E46:T46" si="54">E23/E24</f>
        <v>2.1739130434782608E-2</v>
      </c>
      <c r="F46" s="2">
        <f t="shared" si="5"/>
        <v>8934.2391304347821</v>
      </c>
      <c r="G46" s="2">
        <f t="shared" si="6"/>
        <v>10510.86956521739</v>
      </c>
      <c r="H46" s="2">
        <f t="shared" si="54"/>
        <v>1.0795970124944741E-2</v>
      </c>
      <c r="I46" s="2">
        <f t="shared" si="7"/>
        <v>9475.9225954535941</v>
      </c>
      <c r="J46" s="2">
        <f t="shared" si="8"/>
        <v>11158.918301379745</v>
      </c>
      <c r="K46" s="2">
        <f t="shared" si="54"/>
        <v>0</v>
      </c>
      <c r="L46" s="2">
        <f t="shared" si="22"/>
        <v>0</v>
      </c>
      <c r="M46" s="2">
        <f t="shared" si="9"/>
        <v>0</v>
      </c>
      <c r="N46" s="2">
        <f t="shared" si="54"/>
        <v>7.621951219512195E-3</v>
      </c>
      <c r="O46" s="2">
        <f t="shared" si="10"/>
        <v>1094.2167022357723</v>
      </c>
      <c r="P46" s="2">
        <f t="shared" si="11"/>
        <v>1287.3137652439023</v>
      </c>
      <c r="Q46" s="2">
        <f t="shared" si="54"/>
        <v>5.2493080457576046E-3</v>
      </c>
      <c r="R46" s="2">
        <f t="shared" si="12"/>
        <v>3002.0546504778913</v>
      </c>
      <c r="S46" s="2">
        <f t="shared" si="13"/>
        <v>3609.6903947206961</v>
      </c>
      <c r="T46" s="2">
        <f t="shared" si="54"/>
        <v>9.2902014962333496E-2</v>
      </c>
      <c r="U46" s="2">
        <f t="shared" si="14"/>
        <v>29708.796019862908</v>
      </c>
      <c r="V46" s="2">
        <f t="shared" si="15"/>
        <v>33338.105368540884</v>
      </c>
      <c r="W46" s="2">
        <f t="shared" ref="W46:Z46" si="55">W23/W24</f>
        <v>3.2746245187548602E-2</v>
      </c>
      <c r="X46" s="2">
        <f t="shared" si="17"/>
        <v>16416.111182635253</v>
      </c>
      <c r="Y46" s="2">
        <f t="shared" si="18"/>
        <v>24932.160806709282</v>
      </c>
      <c r="Z46" s="2">
        <f t="shared" si="55"/>
        <v>4.7641848216423269E-2</v>
      </c>
      <c r="AA46" s="2">
        <f t="shared" si="19"/>
        <v>27972.629956906869</v>
      </c>
      <c r="AB46" s="2">
        <f t="shared" si="20"/>
        <v>32908.976420876228</v>
      </c>
    </row>
    <row r="47" spans="1:28" x14ac:dyDescent="0.25">
      <c r="A47" s="5" t="s">
        <v>28</v>
      </c>
      <c r="B47" s="2">
        <f>B24/B24</f>
        <v>1</v>
      </c>
      <c r="C47" s="2">
        <f>SUM(C28:C46)</f>
        <v>2069860.9359245824</v>
      </c>
      <c r="D47" s="2">
        <f>SUM(D28:D46)</f>
        <v>2348825.8499410199</v>
      </c>
      <c r="E47" s="2">
        <f t="shared" ref="E47:T47" si="56">E24/E24</f>
        <v>1</v>
      </c>
      <c r="F47" s="2">
        <f>SUM(F28:F46)</f>
        <v>2074001.0748188405</v>
      </c>
      <c r="G47" s="2">
        <f>SUM(G28:G46)</f>
        <v>2436359.5072463765</v>
      </c>
      <c r="H47" s="2">
        <f t="shared" si="56"/>
        <v>1</v>
      </c>
      <c r="I47" s="2">
        <f>SUM(I28:I46)</f>
        <v>2658156.8025404275</v>
      </c>
      <c r="J47" s="2">
        <f>SUM(J28:J46)</f>
        <v>3924739.4743976127</v>
      </c>
      <c r="K47" s="2">
        <f t="shared" si="56"/>
        <v>1</v>
      </c>
      <c r="L47" s="2">
        <f>SUM(L28:L46)</f>
        <v>4069090.3761468083</v>
      </c>
      <c r="M47" s="2">
        <f>SUM(M28:M46)</f>
        <v>6243311.9766086582</v>
      </c>
      <c r="N47" s="2">
        <f t="shared" si="56"/>
        <v>1</v>
      </c>
      <c r="O47" s="2">
        <f>SUM(O28:O46)</f>
        <v>1803156.5377591462</v>
      </c>
      <c r="P47" s="2">
        <f>SUM(P28:P46)</f>
        <v>2126280.1844817079</v>
      </c>
      <c r="Q47" s="2">
        <f t="shared" si="56"/>
        <v>1</v>
      </c>
      <c r="R47" s="2">
        <f>SUM(R28:R46)</f>
        <v>3775189.9083041293</v>
      </c>
      <c r="S47" s="2">
        <f>SUM(S28:S46)</f>
        <v>4829468.9491313426</v>
      </c>
      <c r="T47" s="2">
        <f t="shared" si="56"/>
        <v>1</v>
      </c>
      <c r="U47" s="2">
        <f>SUM(U28:U46)</f>
        <v>980775.66337312874</v>
      </c>
      <c r="V47" s="2">
        <f>SUM(V28:V46)</f>
        <v>1156751.098610206</v>
      </c>
      <c r="W47" s="2">
        <f t="shared" ref="W47:Z47" si="57">W24/W24</f>
        <v>1</v>
      </c>
      <c r="X47" s="2">
        <f>SUM(X28:X46)</f>
        <v>1823200.0333728488</v>
      </c>
      <c r="Y47" s="2">
        <f>SUM(Y28:Y46)</f>
        <v>2529474.8000900606</v>
      </c>
      <c r="Z47" s="2">
        <f t="shared" si="57"/>
        <v>1</v>
      </c>
      <c r="AA47" s="2">
        <f>SUM(AA28:AA46)</f>
        <v>1589626.9622121139</v>
      </c>
      <c r="AB47" s="2">
        <f>SUM(AB28:AB46)</f>
        <v>1873025.501855399</v>
      </c>
    </row>
    <row r="48" spans="1:28" x14ac:dyDescent="0.25">
      <c r="C48" s="3"/>
    </row>
    <row r="49" spans="1:13" x14ac:dyDescent="0.25">
      <c r="B49" s="93" t="s">
        <v>43</v>
      </c>
      <c r="C49" s="93"/>
      <c r="D49" s="93"/>
      <c r="E49" s="94" t="s">
        <v>40</v>
      </c>
      <c r="F49" s="94"/>
      <c r="G49" s="94"/>
      <c r="H49" s="90" t="s">
        <v>5</v>
      </c>
      <c r="I49" s="90"/>
      <c r="J49" s="90"/>
      <c r="K49" s="90" t="s">
        <v>7</v>
      </c>
      <c r="L49" s="90"/>
      <c r="M49" s="90"/>
    </row>
    <row r="50" spans="1:13" x14ac:dyDescent="0.25">
      <c r="B50" s="4" t="s">
        <v>31</v>
      </c>
      <c r="C50" s="4" t="s">
        <v>32</v>
      </c>
      <c r="D50" s="4" t="s">
        <v>29</v>
      </c>
      <c r="E50" s="4" t="s">
        <v>31</v>
      </c>
      <c r="F50" s="4" t="s">
        <v>32</v>
      </c>
      <c r="G50" s="4" t="s">
        <v>29</v>
      </c>
      <c r="H50" s="4" t="s">
        <v>31</v>
      </c>
      <c r="I50" s="4" t="s">
        <v>32</v>
      </c>
      <c r="J50" s="4" t="s">
        <v>29</v>
      </c>
      <c r="K50" s="4" t="s">
        <v>31</v>
      </c>
      <c r="L50" s="4" t="s">
        <v>32</v>
      </c>
      <c r="M50" s="4" t="s">
        <v>29</v>
      </c>
    </row>
    <row r="51" spans="1:13" x14ac:dyDescent="0.25">
      <c r="A51" s="1" t="s">
        <v>24</v>
      </c>
      <c r="B51" s="2">
        <f>(B28+H28+K28+N28+T28)/5</f>
        <v>1.8442221059479295E-2</v>
      </c>
      <c r="C51" s="2">
        <f>SUM(C28,I28,L28,O28,U28)*B51</f>
        <v>3561.9783853202771</v>
      </c>
      <c r="D51" s="2">
        <f>AVERAGE(D28,J28,M28,P28,V28)</f>
        <v>46286.196948765442</v>
      </c>
      <c r="E51" s="2">
        <f t="shared" ref="E51:E69" si="58">E28+Z28</f>
        <v>6.7450982433131051E-2</v>
      </c>
      <c r="F51" s="2">
        <f>AVERAGE(F28,AA28)</f>
        <v>51501.376935339489</v>
      </c>
      <c r="G51" s="2">
        <f>AVERAGE(G28,AB28)</f>
        <v>60721.887777581163</v>
      </c>
      <c r="H51" s="2">
        <f>Q28</f>
        <v>5.9855746287989309E-3</v>
      </c>
      <c r="I51" s="2">
        <f t="shared" ref="I51:J51" si="59">R28</f>
        <v>14565.46462279972</v>
      </c>
      <c r="J51" s="2">
        <f t="shared" si="59"/>
        <v>17331.4832856578</v>
      </c>
      <c r="K51" s="2">
        <f>W28</f>
        <v>7.84879430885819E-3</v>
      </c>
      <c r="L51" s="2">
        <f t="shared" ref="L51:M51" si="60">X28</f>
        <v>12179.413587596755</v>
      </c>
      <c r="M51" s="2">
        <f t="shared" si="60"/>
        <v>17814.473240483185</v>
      </c>
    </row>
    <row r="52" spans="1:13" x14ac:dyDescent="0.25">
      <c r="A52" s="1" t="s">
        <v>21</v>
      </c>
      <c r="B52" s="2">
        <f t="shared" ref="B52:B69" si="61">(B29+H29+K29+N29+T29)/5</f>
        <v>4.5884225934280536E-2</v>
      </c>
      <c r="C52" s="2">
        <f>SUM(C29,I29,L29,O29,U29)*B52</f>
        <v>26762.727156654917</v>
      </c>
      <c r="D52" s="2">
        <f t="shared" ref="D52" si="62">AVERAGE(D29,J29,M29,P29,V29)</f>
        <v>136031.79488106878</v>
      </c>
      <c r="E52" s="2">
        <f t="shared" si="58"/>
        <v>0.12768768237379993</v>
      </c>
      <c r="F52" s="2">
        <f t="shared" ref="F52:G52" si="63">AVERAGE(F29,AA29)</f>
        <v>166608.66177141559</v>
      </c>
      <c r="G52" s="2">
        <f t="shared" si="63"/>
        <v>196010.19031931245</v>
      </c>
      <c r="H52" s="2">
        <f t="shared" ref="H52:H70" si="64">Q29</f>
        <v>5.0188838743983749E-2</v>
      </c>
      <c r="I52" s="2">
        <f t="shared" ref="I52:I70" si="65">R29</f>
        <v>131386.73945679888</v>
      </c>
      <c r="J52" s="2">
        <f t="shared" ref="J52:J70" si="66">S29</f>
        <v>160279.21367274315</v>
      </c>
      <c r="K52" s="2">
        <f t="shared" ref="K52:K70" si="67">W29</f>
        <v>1.8986582527338522E-2</v>
      </c>
      <c r="L52" s="2">
        <f t="shared" ref="L52:L70" si="68">X29</f>
        <v>41259.87533099659</v>
      </c>
      <c r="M52" s="2">
        <f t="shared" ref="M52:M70" si="69">Y29</f>
        <v>53077.079992629755</v>
      </c>
    </row>
    <row r="53" spans="1:13" x14ac:dyDescent="0.25">
      <c r="A53" s="1" t="s">
        <v>13</v>
      </c>
      <c r="B53" s="2">
        <f t="shared" si="61"/>
        <v>2.2348896765730271E-2</v>
      </c>
      <c r="C53" s="2">
        <f t="shared" ref="C53:C69" si="70">SUM(C30,I30,L30,O30,U30)*B53</f>
        <v>2888.2578534685263</v>
      </c>
      <c r="D53" s="2">
        <f t="shared" ref="D53" si="71">AVERAGE(D30,J30,M30,P30,V30)</f>
        <v>30055.238283963299</v>
      </c>
      <c r="E53" s="2">
        <f t="shared" si="58"/>
        <v>7.7728103867625686E-2</v>
      </c>
      <c r="F53" s="2">
        <f t="shared" ref="F53:G53" si="72">AVERAGE(F30,AA30)</f>
        <v>42976.451506004239</v>
      </c>
      <c r="G53" s="2">
        <f t="shared" si="72"/>
        <v>50446.797403309356</v>
      </c>
      <c r="H53" s="2">
        <f t="shared" si="64"/>
        <v>7.7853373873443951E-3</v>
      </c>
      <c r="I53" s="2">
        <f t="shared" si="65"/>
        <v>10450.315745878952</v>
      </c>
      <c r="J53" s="2">
        <f t="shared" si="66"/>
        <v>12655.325143503809</v>
      </c>
      <c r="K53" s="2">
        <f t="shared" si="67"/>
        <v>5.8074346279018189E-2</v>
      </c>
      <c r="L53" s="2">
        <f t="shared" si="68"/>
        <v>58038.67389327212</v>
      </c>
      <c r="M53" s="2">
        <f t="shared" si="69"/>
        <v>89362.82657871276</v>
      </c>
    </row>
    <row r="54" spans="1:13" x14ac:dyDescent="0.25">
      <c r="A54" s="1" t="s">
        <v>9</v>
      </c>
      <c r="B54" s="2">
        <f t="shared" si="61"/>
        <v>0.11640044876481967</v>
      </c>
      <c r="C54" s="2">
        <f t="shared" si="70"/>
        <v>315299.67224379972</v>
      </c>
      <c r="D54" s="2">
        <f t="shared" ref="D54" si="73">AVERAGE(D31,J31,M31,P31,V31)</f>
        <v>743979.60384433181</v>
      </c>
      <c r="E54" s="2">
        <f t="shared" si="58"/>
        <v>0.16078993660938265</v>
      </c>
      <c r="F54" s="2">
        <f t="shared" ref="F54:G54" si="74">AVERAGE(F31,AA31)</f>
        <v>264773.22018301138</v>
      </c>
      <c r="G54" s="2">
        <f t="shared" si="74"/>
        <v>312149.92908066255</v>
      </c>
      <c r="H54" s="2">
        <f t="shared" si="64"/>
        <v>0.28987088065664074</v>
      </c>
      <c r="I54" s="2">
        <f t="shared" si="65"/>
        <v>1503977.349996588</v>
      </c>
      <c r="J54" s="2">
        <f t="shared" si="66"/>
        <v>1927580.2931431767</v>
      </c>
      <c r="K54" s="2">
        <f t="shared" si="67"/>
        <v>6.0260392349097663E-2</v>
      </c>
      <c r="L54" s="2">
        <f t="shared" si="68"/>
        <v>254467.91699084669</v>
      </c>
      <c r="M54" s="2">
        <f t="shared" si="69"/>
        <v>326725.74893092591</v>
      </c>
    </row>
    <row r="55" spans="1:13" x14ac:dyDescent="0.25">
      <c r="A55" s="1" t="s">
        <v>18</v>
      </c>
      <c r="B55" s="2">
        <f t="shared" si="61"/>
        <v>4.6043495395202173E-2</v>
      </c>
      <c r="C55" s="2">
        <f t="shared" si="70"/>
        <v>5377.007685956376</v>
      </c>
      <c r="D55" s="2">
        <f t="shared" ref="D55" si="75">AVERAGE(D32,J32,M32,P32,V32)</f>
        <v>26951.493782237441</v>
      </c>
      <c r="E55" s="2">
        <f t="shared" si="58"/>
        <v>0.19057259734987664</v>
      </c>
      <c r="F55" s="2">
        <f t="shared" ref="F55:G55" si="76">AVERAGE(F32,AA32)</f>
        <v>88783.886742530711</v>
      </c>
      <c r="G55" s="2">
        <f t="shared" si="76"/>
        <v>104451.6314618008</v>
      </c>
      <c r="H55" s="2">
        <f t="shared" si="64"/>
        <v>8.7806607310854483E-3</v>
      </c>
      <c r="I55" s="2">
        <f t="shared" si="65"/>
        <v>7180.5442717096385</v>
      </c>
      <c r="J55" s="2">
        <f t="shared" si="66"/>
        <v>8689.9383937117382</v>
      </c>
      <c r="K55" s="2">
        <f t="shared" si="67"/>
        <v>5.2934160572980539E-2</v>
      </c>
      <c r="L55" s="2">
        <f t="shared" si="68"/>
        <v>43299.716570762612</v>
      </c>
      <c r="M55" s="2">
        <f t="shared" si="69"/>
        <v>65416.818248102209</v>
      </c>
    </row>
    <row r="56" spans="1:13" x14ac:dyDescent="0.25">
      <c r="A56" s="1" t="s">
        <v>16</v>
      </c>
      <c r="B56" s="2">
        <f t="shared" si="61"/>
        <v>6.5993558160599958E-2</v>
      </c>
      <c r="C56" s="2">
        <f t="shared" si="70"/>
        <v>42789.74075141365</v>
      </c>
      <c r="D56" s="2">
        <f t="shared" ref="D56" si="77">AVERAGE(D33,J33,M33,P33,V33)</f>
        <v>153741.25747344902</v>
      </c>
      <c r="E56" s="2">
        <f t="shared" si="58"/>
        <v>0.16586430868836588</v>
      </c>
      <c r="F56" s="2">
        <f t="shared" ref="F56:G56" si="78">AVERAGE(F33,AA33)</f>
        <v>161169.25469635305</v>
      </c>
      <c r="G56" s="2">
        <f t="shared" si="78"/>
        <v>189610.88787806238</v>
      </c>
      <c r="H56" s="2">
        <f t="shared" si="64"/>
        <v>3.0377813833631022E-2</v>
      </c>
      <c r="I56" s="2">
        <f t="shared" si="65"/>
        <v>63252.775155911266</v>
      </c>
      <c r="J56" s="2">
        <f t="shared" si="66"/>
        <v>95494.12596021434</v>
      </c>
      <c r="K56" s="2">
        <f t="shared" si="67"/>
        <v>8.8530550705826203E-2</v>
      </c>
      <c r="L56" s="2">
        <f t="shared" si="68"/>
        <v>146304.78156197915</v>
      </c>
      <c r="M56" s="2">
        <f t="shared" si="69"/>
        <v>220372.79110499311</v>
      </c>
    </row>
    <row r="57" spans="1:13" x14ac:dyDescent="0.25">
      <c r="A57" s="1" t="s">
        <v>15</v>
      </c>
      <c r="B57" s="2">
        <f t="shared" si="61"/>
        <v>8.2513700434276679E-2</v>
      </c>
      <c r="C57" s="2">
        <f t="shared" si="70"/>
        <v>64047.167329703501</v>
      </c>
      <c r="D57" s="2">
        <f t="shared" ref="D57" si="79">AVERAGE(D34,J34,M34,P34,V34)</f>
        <v>217473.15940406965</v>
      </c>
      <c r="E57" s="2">
        <f t="shared" si="58"/>
        <v>4.0491754362225164E-2</v>
      </c>
      <c r="F57" s="2">
        <f t="shared" ref="F57:G57" si="80">AVERAGE(F34,AA34)</f>
        <v>29788.094938465649</v>
      </c>
      <c r="G57" s="2">
        <f t="shared" si="80"/>
        <v>35044.817574172579</v>
      </c>
      <c r="H57" s="2">
        <f t="shared" si="64"/>
        <v>3.729053897440792E-2</v>
      </c>
      <c r="I57" s="2">
        <f t="shared" si="65"/>
        <v>88627.676450649684</v>
      </c>
      <c r="J57" s="2">
        <f t="shared" si="66"/>
        <v>145037.48548968547</v>
      </c>
      <c r="K57" s="2">
        <f t="shared" si="67"/>
        <v>6.2243195683486768E-2</v>
      </c>
      <c r="L57" s="2">
        <f t="shared" si="68"/>
        <v>101103.10046523635</v>
      </c>
      <c r="M57" s="2">
        <f t="shared" si="69"/>
        <v>155027.56124255509</v>
      </c>
    </row>
    <row r="58" spans="1:13" x14ac:dyDescent="0.25">
      <c r="A58" s="1" t="s">
        <v>14</v>
      </c>
      <c r="B58" s="2">
        <f t="shared" si="61"/>
        <v>7.5585984166416376E-2</v>
      </c>
      <c r="C58" s="2">
        <f t="shared" si="70"/>
        <v>48947.07311072071</v>
      </c>
      <c r="D58" s="2">
        <f t="shared" ref="D58" si="81">AVERAGE(D35,J35,M35,P35,V35)</f>
        <v>153496.00201289236</v>
      </c>
      <c r="E58" s="2">
        <f t="shared" si="58"/>
        <v>0.2435308261598193</v>
      </c>
      <c r="F58" s="2">
        <f t="shared" ref="F58:G58" si="82">AVERAGE(F35,AA35)</f>
        <v>204829.95082890082</v>
      </c>
      <c r="G58" s="2">
        <f t="shared" si="82"/>
        <v>241211.7491056961</v>
      </c>
      <c r="H58" s="2">
        <f t="shared" si="64"/>
        <v>2.0192792768226008E-2</v>
      </c>
      <c r="I58" s="2">
        <f t="shared" si="65"/>
        <v>38657.220041312743</v>
      </c>
      <c r="J58" s="2">
        <f t="shared" si="66"/>
        <v>47478.666250494258</v>
      </c>
      <c r="K58" s="2">
        <f t="shared" si="67"/>
        <v>0.11044538207476744</v>
      </c>
      <c r="L58" s="2">
        <f t="shared" si="68"/>
        <v>155560.67208029065</v>
      </c>
      <c r="M58" s="2">
        <f t="shared" si="69"/>
        <v>233082.85234870925</v>
      </c>
    </row>
    <row r="59" spans="1:13" x14ac:dyDescent="0.25">
      <c r="A59" s="1" t="s">
        <v>26</v>
      </c>
      <c r="B59" s="2">
        <f t="shared" si="61"/>
        <v>8.5944752197731102E-3</v>
      </c>
      <c r="C59" s="2">
        <f t="shared" si="70"/>
        <v>754.76078901825372</v>
      </c>
      <c r="D59" s="2">
        <f t="shared" ref="D59" si="83">AVERAGE(D36,J36,M36,P36,V36)</f>
        <v>22890.243971928994</v>
      </c>
      <c r="E59" s="2">
        <f t="shared" si="58"/>
        <v>2.9207565238209242E-2</v>
      </c>
      <c r="F59" s="2">
        <f t="shared" ref="F59:G59" si="84">AVERAGE(F36,AA36)</f>
        <v>26460.012323437877</v>
      </c>
      <c r="G59" s="2">
        <f t="shared" si="84"/>
        <v>31129.426262868092</v>
      </c>
      <c r="H59" s="2">
        <f t="shared" si="64"/>
        <v>5.3120270509796438E-2</v>
      </c>
      <c r="I59" s="2">
        <f t="shared" si="65"/>
        <v>167734.12663785229</v>
      </c>
      <c r="J59" s="2">
        <f t="shared" si="66"/>
        <v>200593.36269309957</v>
      </c>
      <c r="K59" s="2">
        <f t="shared" si="67"/>
        <v>3.1962185631817372E-3</v>
      </c>
      <c r="L59" s="2">
        <f t="shared" si="68"/>
        <v>4369.0910077603339</v>
      </c>
      <c r="M59" s="2">
        <f t="shared" si="69"/>
        <v>6751.3497022127149</v>
      </c>
    </row>
    <row r="60" spans="1:13" x14ac:dyDescent="0.25">
      <c r="A60" s="1" t="s">
        <v>23</v>
      </c>
      <c r="B60" s="2">
        <f t="shared" si="61"/>
        <v>5.4842898667654925E-2</v>
      </c>
      <c r="C60" s="2">
        <f t="shared" si="70"/>
        <v>38821.952528036571</v>
      </c>
      <c r="D60" s="2">
        <f t="shared" ref="D60" si="85">AVERAGE(D37,J37,M37,P37,V37)</f>
        <v>190594.95511725458</v>
      </c>
      <c r="E60" s="2">
        <f t="shared" si="58"/>
        <v>5.9550575442467897E-2</v>
      </c>
      <c r="F60" s="2">
        <f t="shared" ref="F60:G60" si="86">AVERAGE(F37,AA37)</f>
        <v>50887.396045914829</v>
      </c>
      <c r="G60" s="2">
        <f t="shared" si="86"/>
        <v>60185.718548434663</v>
      </c>
      <c r="H60" s="2">
        <f t="shared" si="64"/>
        <v>3.3813724554490547E-2</v>
      </c>
      <c r="I60" s="2">
        <f t="shared" si="65"/>
        <v>83493.32805175682</v>
      </c>
      <c r="J60" s="2">
        <f t="shared" si="66"/>
        <v>133706.17136931952</v>
      </c>
      <c r="K60" s="2">
        <f t="shared" si="67"/>
        <v>8.3558223649859795E-3</v>
      </c>
      <c r="L60" s="2">
        <f t="shared" si="68"/>
        <v>13702.327615949764</v>
      </c>
      <c r="M60" s="2">
        <f t="shared" si="69"/>
        <v>20259.437941729313</v>
      </c>
    </row>
    <row r="61" spans="1:13" x14ac:dyDescent="0.25">
      <c r="A61" s="1" t="s">
        <v>25</v>
      </c>
      <c r="B61" s="2">
        <f t="shared" si="61"/>
        <v>0.13524763905788501</v>
      </c>
      <c r="C61" s="2">
        <f t="shared" si="70"/>
        <v>180434.41635505864</v>
      </c>
      <c r="D61" s="2">
        <f t="shared" ref="D61" si="87">AVERAGE(D38,J38,M38,P38,V38)</f>
        <v>322725.26918234397</v>
      </c>
      <c r="E61" s="2">
        <f t="shared" si="58"/>
        <v>4.5376162768508012E-2</v>
      </c>
      <c r="F61" s="2">
        <f t="shared" ref="F61:G61" si="88">AVERAGE(F38,AA38)</f>
        <v>34928.542224587371</v>
      </c>
      <c r="G61" s="2">
        <f t="shared" si="88"/>
        <v>41092.402617161613</v>
      </c>
      <c r="H61" s="2">
        <f t="shared" si="64"/>
        <v>2.6532866122192984E-2</v>
      </c>
      <c r="I61" s="2">
        <f t="shared" si="65"/>
        <v>62361.426471237879</v>
      </c>
      <c r="J61" s="2">
        <f t="shared" si="66"/>
        <v>78067.091986556305</v>
      </c>
      <c r="K61" s="2">
        <f t="shared" si="67"/>
        <v>2.4645447146963918E-2</v>
      </c>
      <c r="L61" s="2">
        <f t="shared" si="68"/>
        <v>41144.661461997057</v>
      </c>
      <c r="M61" s="2">
        <f t="shared" si="69"/>
        <v>60593.447454654437</v>
      </c>
    </row>
    <row r="62" spans="1:13" x14ac:dyDescent="0.25">
      <c r="A62" s="1" t="s">
        <v>27</v>
      </c>
      <c r="B62" s="2">
        <f t="shared" si="61"/>
        <v>1.7759226152918927E-2</v>
      </c>
      <c r="C62" s="2">
        <f t="shared" si="70"/>
        <v>1867.4918495154243</v>
      </c>
      <c r="D62" s="2">
        <f t="shared" ref="D62" si="89">AVERAGE(D39,J39,M39,P39,V39)</f>
        <v>24136.454223352524</v>
      </c>
      <c r="E62" s="2">
        <f t="shared" si="58"/>
        <v>8.3091324818797205E-2</v>
      </c>
      <c r="F62" s="2">
        <f t="shared" ref="F62:G62" si="90">AVERAGE(F39,AA39)</f>
        <v>51234.805248154145</v>
      </c>
      <c r="G62" s="2">
        <f t="shared" si="90"/>
        <v>60315.743502947473</v>
      </c>
      <c r="H62" s="2">
        <f t="shared" si="64"/>
        <v>6.1219202923251028E-3</v>
      </c>
      <c r="I62" s="2">
        <f t="shared" si="65"/>
        <v>8098.7967872871313</v>
      </c>
      <c r="J62" s="2">
        <f t="shared" si="66"/>
        <v>9740.404477727936</v>
      </c>
      <c r="K62" s="2">
        <f t="shared" si="67"/>
        <v>3.1478890803848754E-2</v>
      </c>
      <c r="L62" s="2">
        <f t="shared" si="68"/>
        <v>29975.379056432404</v>
      </c>
      <c r="M62" s="2">
        <f t="shared" si="69"/>
        <v>44437.148175078612</v>
      </c>
    </row>
    <row r="63" spans="1:13" x14ac:dyDescent="0.25">
      <c r="A63" s="1" t="s">
        <v>11</v>
      </c>
      <c r="B63" s="2">
        <f t="shared" si="61"/>
        <v>2.4632529525687605E-2</v>
      </c>
      <c r="C63" s="2">
        <f t="shared" si="70"/>
        <v>2432.2878251718812</v>
      </c>
      <c r="D63" s="2">
        <f t="shared" ref="D63" si="91">AVERAGE(D40,J40,M40,P40,V40)</f>
        <v>23044.2237713389</v>
      </c>
      <c r="E63" s="2">
        <f t="shared" si="58"/>
        <v>8.0761450732617895E-2</v>
      </c>
      <c r="F63" s="2">
        <f t="shared" ref="F63:G63" si="92">AVERAGE(F40,AA40)</f>
        <v>28735.296874880733</v>
      </c>
      <c r="G63" s="2">
        <f t="shared" si="92"/>
        <v>33806.23161835171</v>
      </c>
      <c r="H63" s="2">
        <f t="shared" si="64"/>
        <v>5.5492685055151822E-3</v>
      </c>
      <c r="I63" s="2">
        <f t="shared" si="65"/>
        <v>5730.3961838212235</v>
      </c>
      <c r="J63" s="2">
        <f t="shared" si="66"/>
        <v>6891.4075011930254</v>
      </c>
      <c r="K63" s="2">
        <f t="shared" si="67"/>
        <v>3.3097928477543621E-2</v>
      </c>
      <c r="L63" s="2">
        <f t="shared" si="68"/>
        <v>22229.738573585553</v>
      </c>
      <c r="M63" s="2">
        <f t="shared" si="69"/>
        <v>33528.447540516863</v>
      </c>
    </row>
    <row r="64" spans="1:13" x14ac:dyDescent="0.25">
      <c r="A64" s="1" t="s">
        <v>10</v>
      </c>
      <c r="B64" s="2">
        <f t="shared" si="61"/>
        <v>4.0716986713196422E-2</v>
      </c>
      <c r="C64" s="2">
        <f t="shared" si="70"/>
        <v>23374.968344673249</v>
      </c>
      <c r="D64" s="2">
        <f t="shared" ref="D64" si="93">AVERAGE(D41,J41,M41,P41,V41)</f>
        <v>188174.45611570461</v>
      </c>
      <c r="E64" s="2">
        <f t="shared" si="58"/>
        <v>4.8695756263596714E-2</v>
      </c>
      <c r="F64" s="2">
        <f t="shared" ref="F64:G64" si="94">AVERAGE(F41,AA41)</f>
        <v>41509.274307768901</v>
      </c>
      <c r="G64" s="2">
        <f t="shared" si="94"/>
        <v>49180.621831683507</v>
      </c>
      <c r="H64" s="2">
        <f t="shared" si="64"/>
        <v>0.13896350026587403</v>
      </c>
      <c r="I64" s="2">
        <f t="shared" si="65"/>
        <v>551227.82336828334</v>
      </c>
      <c r="J64" s="2">
        <f t="shared" si="66"/>
        <v>693813.14552309003</v>
      </c>
      <c r="K64" s="2">
        <f t="shared" si="67"/>
        <v>1.782149678134275E-2</v>
      </c>
      <c r="L64" s="2">
        <f t="shared" si="68"/>
        <v>39402.724236946502</v>
      </c>
      <c r="M64" s="2">
        <f t="shared" si="69"/>
        <v>56212.506688722751</v>
      </c>
    </row>
    <row r="65" spans="1:13" x14ac:dyDescent="0.25">
      <c r="A65" s="1" t="s">
        <v>17</v>
      </c>
      <c r="B65" s="2">
        <f t="shared" si="61"/>
        <v>6.6561811114608099E-2</v>
      </c>
      <c r="C65" s="2">
        <f t="shared" si="70"/>
        <v>36773.143341624826</v>
      </c>
      <c r="D65" s="2">
        <f t="shared" ref="D65" si="95">AVERAGE(D42,J42,M42,P42,V42)</f>
        <v>137921.39605615809</v>
      </c>
      <c r="E65" s="2">
        <f t="shared" si="58"/>
        <v>0.19973162209893378</v>
      </c>
      <c r="F65" s="2">
        <f t="shared" ref="F65:G65" si="96">AVERAGE(F42,AA42)</f>
        <v>171303.34688698984</v>
      </c>
      <c r="G65" s="2">
        <f t="shared" si="96"/>
        <v>201644.44408390671</v>
      </c>
      <c r="H65" s="2">
        <f t="shared" si="64"/>
        <v>6.3250753309790977E-2</v>
      </c>
      <c r="I65" s="2">
        <f t="shared" si="65"/>
        <v>153569.19581609694</v>
      </c>
      <c r="J65" s="2">
        <f t="shared" si="66"/>
        <v>188651.50534979478</v>
      </c>
      <c r="K65" s="2">
        <f t="shared" si="67"/>
        <v>0.19918953183402621</v>
      </c>
      <c r="L65" s="2">
        <f t="shared" si="68"/>
        <v>355695.96104064654</v>
      </c>
      <c r="M65" s="2">
        <f t="shared" si="69"/>
        <v>479693.72650460474</v>
      </c>
    </row>
    <row r="66" spans="1:13" x14ac:dyDescent="0.25">
      <c r="A66" s="1" t="s">
        <v>22</v>
      </c>
      <c r="B66" s="2">
        <f t="shared" si="61"/>
        <v>5.0579146782831576E-2</v>
      </c>
      <c r="C66" s="2">
        <f t="shared" si="70"/>
        <v>26132.833743835828</v>
      </c>
      <c r="D66" s="2">
        <f t="shared" ref="D66" si="97">AVERAGE(D43,J43,M43,P43,V43)</f>
        <v>254044.67363544376</v>
      </c>
      <c r="E66" s="2">
        <f t="shared" si="58"/>
        <v>0.13432686936397734</v>
      </c>
      <c r="F66" s="2">
        <f t="shared" ref="F66:G66" si="98">AVERAGE(F43,AA43)</f>
        <v>160408.65306214499</v>
      </c>
      <c r="G66" s="2">
        <f t="shared" si="98"/>
        <v>186562.07691880659</v>
      </c>
      <c r="H66" s="2">
        <f t="shared" si="64"/>
        <v>5.6747065159592602E-2</v>
      </c>
      <c r="I66" s="2">
        <f t="shared" si="65"/>
        <v>148561.66200414495</v>
      </c>
      <c r="J66" s="2">
        <f t="shared" si="66"/>
        <v>180806.63062596295</v>
      </c>
      <c r="K66" s="2">
        <f t="shared" si="67"/>
        <v>3.2938700092257529E-2</v>
      </c>
      <c r="L66" s="2">
        <f t="shared" si="68"/>
        <v>75853.332052967671</v>
      </c>
      <c r="M66" s="2">
        <f t="shared" si="69"/>
        <v>109817.32888860314</v>
      </c>
    </row>
    <row r="67" spans="1:13" x14ac:dyDescent="0.25">
      <c r="A67" s="1" t="s">
        <v>20</v>
      </c>
      <c r="B67" s="2">
        <f t="shared" si="61"/>
        <v>1.4986029675893336E-2</v>
      </c>
      <c r="C67" s="2">
        <f t="shared" si="70"/>
        <v>1406.4633410938031</v>
      </c>
      <c r="D67" s="2">
        <f t="shared" ref="D67" si="99">AVERAGE(D44,J44,M44,P44,V44)</f>
        <v>23312.533794696825</v>
      </c>
      <c r="E67" s="2">
        <f t="shared" si="58"/>
        <v>3.8672787140066549E-2</v>
      </c>
      <c r="F67" s="2">
        <f t="shared" ref="F67:G67" si="100">AVERAGE(F44,AA44)</f>
        <v>19637.604861530359</v>
      </c>
      <c r="G67" s="2">
        <f t="shared" si="100"/>
        <v>23103.064542976892</v>
      </c>
      <c r="H67" s="2">
        <f t="shared" si="64"/>
        <v>3.8994859768485064E-3</v>
      </c>
      <c r="I67" s="2">
        <f t="shared" si="65"/>
        <v>8004.0037774566081</v>
      </c>
      <c r="J67" s="2">
        <f t="shared" si="66"/>
        <v>9771.6795467870143</v>
      </c>
      <c r="K67" s="2">
        <f t="shared" si="67"/>
        <v>1.2787031818923236E-2</v>
      </c>
      <c r="L67" s="2">
        <f t="shared" si="68"/>
        <v>15232.915328019108</v>
      </c>
      <c r="M67" s="2">
        <f t="shared" si="69"/>
        <v>22601.737082866937</v>
      </c>
    </row>
    <row r="68" spans="1:13" x14ac:dyDescent="0.25">
      <c r="A68" s="1" t="s">
        <v>0</v>
      </c>
      <c r="B68" s="2">
        <f t="shared" si="61"/>
        <v>8.8543275768127566E-2</v>
      </c>
      <c r="C68" s="2">
        <f t="shared" si="70"/>
        <v>146949.96331368882</v>
      </c>
      <c r="D68" s="2">
        <f t="shared" ref="D68" si="101">AVERAGE(D45,J45,M45,P45,V45)</f>
        <v>454372.49263142829</v>
      </c>
      <c r="E68" s="2">
        <f t="shared" si="58"/>
        <v>0.13708871563739317</v>
      </c>
      <c r="F68" s="2">
        <f t="shared" ref="F68:G68" si="102">AVERAGE(F45,AA45)</f>
        <v>217824.75453437649</v>
      </c>
      <c r="G68" s="2">
        <f t="shared" si="102"/>
        <v>256314.96103010621</v>
      </c>
      <c r="H68" s="2">
        <f t="shared" si="64"/>
        <v>0.15627939953369782</v>
      </c>
      <c r="I68" s="2">
        <f t="shared" si="65"/>
        <v>725309.00881406525</v>
      </c>
      <c r="J68" s="2">
        <f t="shared" si="66"/>
        <v>909271.32832390268</v>
      </c>
      <c r="K68" s="2">
        <f t="shared" si="67"/>
        <v>0.14441928242800417</v>
      </c>
      <c r="L68" s="2">
        <f t="shared" si="68"/>
        <v>396963.6413349277</v>
      </c>
      <c r="M68" s="2">
        <f t="shared" si="69"/>
        <v>509767.35761725029</v>
      </c>
    </row>
    <row r="69" spans="1:13" x14ac:dyDescent="0.25">
      <c r="A69" s="1" t="s">
        <v>12</v>
      </c>
      <c r="B69" s="2">
        <f t="shared" si="61"/>
        <v>2.4323450640618423E-2</v>
      </c>
      <c r="C69" s="2">
        <f t="shared" si="70"/>
        <v>1150.3225925882259</v>
      </c>
      <c r="D69" s="2">
        <f t="shared" ref="D69" si="103">AVERAGE(D46,J46,M46,P46,V46)</f>
        <v>10750.271677412409</v>
      </c>
      <c r="E69" s="2">
        <f t="shared" si="58"/>
        <v>6.9380978651205877E-2</v>
      </c>
      <c r="F69" s="2">
        <f t="shared" ref="F69:G69" si="104">AVERAGE(F46,AA46)</f>
        <v>18453.434543670824</v>
      </c>
      <c r="G69" s="2">
        <f t="shared" si="104"/>
        <v>21709.92299304681</v>
      </c>
      <c r="H69" s="2">
        <f t="shared" si="64"/>
        <v>5.2493080457576046E-3</v>
      </c>
      <c r="I69" s="2">
        <f t="shared" si="65"/>
        <v>3002.0546504778913</v>
      </c>
      <c r="J69" s="2">
        <f t="shared" si="66"/>
        <v>3609.6903947206961</v>
      </c>
      <c r="K69" s="2">
        <f t="shared" si="67"/>
        <v>3.2746245187548602E-2</v>
      </c>
      <c r="L69" s="2">
        <f t="shared" si="68"/>
        <v>16416.111182635253</v>
      </c>
      <c r="M69" s="2">
        <f t="shared" si="69"/>
        <v>24932.160806709282</v>
      </c>
    </row>
    <row r="70" spans="1:13" x14ac:dyDescent="0.25">
      <c r="A70" s="1" t="s">
        <v>28</v>
      </c>
      <c r="B70" s="2">
        <f>SUM(B51:B69)</f>
        <v>1.0000000000000002</v>
      </c>
      <c r="C70" s="2">
        <f>AVERAGE(C47,I47,L47,O47,U47)</f>
        <v>2316208.0631488189</v>
      </c>
      <c r="D70" s="2">
        <f>AVERAGE(D47,J47,M47,P47,V47)</f>
        <v>3159981.7168078409</v>
      </c>
      <c r="E70" s="2">
        <f>SUM(E51:E69)</f>
        <v>2.0000000000000004</v>
      </c>
      <c r="F70" s="2">
        <f>AVERAGE(F47,AA47)</f>
        <v>1831814.0185154772</v>
      </c>
      <c r="G70" s="2">
        <f>AVERAGE(G47,AB47)</f>
        <v>2154692.5045508877</v>
      </c>
      <c r="H70" s="2">
        <f t="shared" si="64"/>
        <v>1</v>
      </c>
      <c r="I70" s="2">
        <f t="shared" si="65"/>
        <v>3775189.9083041293</v>
      </c>
      <c r="J70" s="2">
        <f t="shared" si="66"/>
        <v>4829468.9491313426</v>
      </c>
      <c r="K70" s="2">
        <f t="shared" si="67"/>
        <v>1</v>
      </c>
      <c r="L70" s="2">
        <f t="shared" si="68"/>
        <v>1823200.0333728488</v>
      </c>
      <c r="M70" s="2">
        <f t="shared" si="69"/>
        <v>2529474.8000900606</v>
      </c>
    </row>
    <row r="71" spans="1:13" x14ac:dyDescent="0.25">
      <c r="C71" s="3"/>
    </row>
    <row r="72" spans="1:13" x14ac:dyDescent="0.25">
      <c r="C72" s="3"/>
    </row>
    <row r="73" spans="1:13" x14ac:dyDescent="0.25">
      <c r="C73" s="18">
        <v>2020</v>
      </c>
      <c r="D73" s="18">
        <v>2019</v>
      </c>
      <c r="E73" s="17" t="s">
        <v>44</v>
      </c>
      <c r="F73">
        <v>2018</v>
      </c>
    </row>
    <row r="74" spans="1:13" x14ac:dyDescent="0.25">
      <c r="A74" s="11" t="s">
        <v>36</v>
      </c>
      <c r="B74" s="15"/>
      <c r="C74" s="11">
        <f>AVERAGE(C70,F70,I70,L70)</f>
        <v>2436603.0058353185</v>
      </c>
      <c r="D74" s="6">
        <v>2281317.5</v>
      </c>
      <c r="E74" s="6">
        <f>C74-D74</f>
        <v>155285.50583531847</v>
      </c>
      <c r="F74" s="13">
        <v>2150248.9316699971</v>
      </c>
      <c r="G74" s="3">
        <f>D74-F74</f>
        <v>131068.56833000295</v>
      </c>
    </row>
    <row r="75" spans="1:13" x14ac:dyDescent="0.25">
      <c r="A75" s="12" t="s">
        <v>37</v>
      </c>
      <c r="B75" s="16"/>
      <c r="C75" s="11">
        <f>AVERAGE(D70,G70,J70,M70)</f>
        <v>3168404.4926450327</v>
      </c>
      <c r="D75" s="6">
        <v>2892146.5</v>
      </c>
      <c r="E75" s="6">
        <f>C75-D75</f>
        <v>276257.9926450327</v>
      </c>
      <c r="F75" s="14">
        <v>2696096.2817879012</v>
      </c>
      <c r="G75" s="3">
        <f>D75-F75</f>
        <v>196050.21821209881</v>
      </c>
    </row>
    <row r="77" spans="1:13" x14ac:dyDescent="0.25">
      <c r="A77" s="8" t="s">
        <v>38</v>
      </c>
      <c r="B77" s="9">
        <f>SUM(B78:B86)</f>
        <v>2623404</v>
      </c>
      <c r="C77" s="10">
        <f>B77/B77</f>
        <v>1</v>
      </c>
    </row>
    <row r="78" spans="1:13" x14ac:dyDescent="0.25">
      <c r="A78" s="1" t="s">
        <v>1</v>
      </c>
      <c r="B78" s="6">
        <f>B24</f>
        <v>20685</v>
      </c>
      <c r="C78" s="7">
        <f>B78/B77</f>
        <v>7.8847939547244724E-3</v>
      </c>
      <c r="D78" t="s">
        <v>39</v>
      </c>
    </row>
    <row r="79" spans="1:13" x14ac:dyDescent="0.25">
      <c r="A79" s="1" t="s">
        <v>2</v>
      </c>
      <c r="B79" s="6">
        <f>E24</f>
        <v>276</v>
      </c>
      <c r="C79" s="7">
        <f>B79/B77</f>
        <v>1.0520682289117498E-4</v>
      </c>
      <c r="D79" t="s">
        <v>40</v>
      </c>
    </row>
    <row r="80" spans="1:13" x14ac:dyDescent="0.25">
      <c r="A80" s="1" t="s">
        <v>3</v>
      </c>
      <c r="B80" s="6">
        <f>H24</f>
        <v>85958</v>
      </c>
      <c r="C80" s="7">
        <f>B80/B77</f>
        <v>3.2765826384346441E-2</v>
      </c>
      <c r="D80" t="s">
        <v>39</v>
      </c>
    </row>
    <row r="81" spans="1:6" x14ac:dyDescent="0.25">
      <c r="A81" s="1" t="s">
        <v>19</v>
      </c>
      <c r="B81" s="6">
        <f>K24</f>
        <v>4482</v>
      </c>
      <c r="C81" s="7">
        <f>B81/B77</f>
        <v>1.7084673195588633E-3</v>
      </c>
      <c r="D81" t="s">
        <v>39</v>
      </c>
    </row>
    <row r="82" spans="1:6" x14ac:dyDescent="0.25">
      <c r="A82" s="1" t="s">
        <v>4</v>
      </c>
      <c r="B82" s="6">
        <f>N24</f>
        <v>1968</v>
      </c>
      <c r="C82" s="7">
        <f>B82/B77</f>
        <v>7.5017038931098675E-4</v>
      </c>
      <c r="D82" t="s">
        <v>39</v>
      </c>
    </row>
    <row r="83" spans="1:6" x14ac:dyDescent="0.25">
      <c r="A83" s="1" t="s">
        <v>5</v>
      </c>
      <c r="B83" s="6">
        <f>Q24</f>
        <v>73343</v>
      </c>
      <c r="C83" s="7">
        <f>B83/B77</f>
        <v>2.7957188446766111E-2</v>
      </c>
      <c r="D83" t="s">
        <v>41</v>
      </c>
    </row>
    <row r="84" spans="1:6" x14ac:dyDescent="0.25">
      <c r="A84" s="1" t="s">
        <v>6</v>
      </c>
      <c r="B84" s="6">
        <f>T24</f>
        <v>115089</v>
      </c>
      <c r="C84" s="7">
        <f>B84/B77</f>
        <v>4.3870101593197236E-2</v>
      </c>
      <c r="D84" t="s">
        <v>39</v>
      </c>
      <c r="E84" t="s">
        <v>42</v>
      </c>
    </row>
    <row r="85" spans="1:6" x14ac:dyDescent="0.25">
      <c r="A85" s="1" t="s">
        <v>7</v>
      </c>
      <c r="B85" s="6">
        <f>W24</f>
        <v>2317426</v>
      </c>
      <c r="C85" s="7">
        <f>B85/B77</f>
        <v>0.88336603893262344</v>
      </c>
      <c r="D85" t="s">
        <v>7</v>
      </c>
    </row>
    <row r="86" spans="1:6" x14ac:dyDescent="0.25">
      <c r="A86" s="1" t="s">
        <v>8</v>
      </c>
      <c r="B86" s="6">
        <f>Z24</f>
        <v>4177</v>
      </c>
      <c r="C86" s="7">
        <f>B86/B77</f>
        <v>1.5922061565812966E-3</v>
      </c>
      <c r="D86" t="s">
        <v>40</v>
      </c>
    </row>
    <row r="88" spans="1:6" x14ac:dyDescent="0.25">
      <c r="A88" s="19" t="s">
        <v>45</v>
      </c>
      <c r="B88" s="19">
        <v>2020</v>
      </c>
      <c r="C88" s="19">
        <v>2019</v>
      </c>
      <c r="D88" s="19" t="s">
        <v>44</v>
      </c>
      <c r="E88" s="19" t="s">
        <v>46</v>
      </c>
    </row>
    <row r="89" spans="1:6" x14ac:dyDescent="0.25">
      <c r="A89" s="6" t="str">
        <f>A74</f>
        <v>VALOR CATASTRAL PROMEDIO</v>
      </c>
      <c r="B89" s="6">
        <f>C74</f>
        <v>2436603.0058353185</v>
      </c>
      <c r="C89" s="6">
        <f>D74</f>
        <v>2281317.5</v>
      </c>
      <c r="D89" s="6">
        <f>B89-C89</f>
        <v>155285.50583531847</v>
      </c>
      <c r="E89" s="7">
        <f>D89/C89</f>
        <v>6.8068344645284343E-2</v>
      </c>
      <c r="F89" s="3">
        <f>C89*(1+E89)</f>
        <v>2436603.0058353185</v>
      </c>
    </row>
    <row r="90" spans="1:6" x14ac:dyDescent="0.25">
      <c r="A90" s="6" t="str">
        <f>A75</f>
        <v>VALOR COMERCIAL PROMEDIO</v>
      </c>
      <c r="B90" s="6">
        <f>C75</f>
        <v>3168404.4926450327</v>
      </c>
      <c r="C90" s="6">
        <f>D75</f>
        <v>2892146.5</v>
      </c>
      <c r="D90" s="6">
        <f>B90-C90</f>
        <v>276257.9926450327</v>
      </c>
      <c r="E90" s="7">
        <f>D90/C90</f>
        <v>9.5520054964377737E-2</v>
      </c>
      <c r="F90" s="3">
        <f>C90*(1+E90)</f>
        <v>3168404.4926450327</v>
      </c>
    </row>
    <row r="92" spans="1:6" x14ac:dyDescent="0.25">
      <c r="A92" s="19" t="s">
        <v>45</v>
      </c>
      <c r="B92" s="19">
        <v>2019</v>
      </c>
      <c r="C92" s="19">
        <v>2018</v>
      </c>
      <c r="D92" s="19" t="s">
        <v>44</v>
      </c>
      <c r="E92" s="19" t="s">
        <v>46</v>
      </c>
    </row>
    <row r="93" spans="1:6" x14ac:dyDescent="0.25">
      <c r="A93" s="6" t="s">
        <v>36</v>
      </c>
      <c r="B93" s="6">
        <f>D74</f>
        <v>2281317.5</v>
      </c>
      <c r="C93" s="20">
        <f>F74</f>
        <v>2150248.9316699971</v>
      </c>
      <c r="D93" s="6">
        <f>B93-C93</f>
        <v>131068.56833000295</v>
      </c>
      <c r="E93" s="7">
        <f>D93/C93</f>
        <v>6.0955067294561176E-2</v>
      </c>
    </row>
    <row r="94" spans="1:6" x14ac:dyDescent="0.25">
      <c r="A94" s="6" t="s">
        <v>37</v>
      </c>
      <c r="B94" s="6">
        <f>D75</f>
        <v>2892146.5</v>
      </c>
      <c r="C94" s="20">
        <f>F75</f>
        <v>2696096.2817879012</v>
      </c>
      <c r="D94" s="6">
        <f>B94-C94</f>
        <v>196050.21821209881</v>
      </c>
      <c r="E94" s="7">
        <f>D94/C94</f>
        <v>7.2716326763408168E-2</v>
      </c>
    </row>
  </sheetData>
  <mergeCells count="40">
    <mergeCell ref="Q26:S26"/>
    <mergeCell ref="T26:V26"/>
    <mergeCell ref="W26:Y26"/>
    <mergeCell ref="Z26:AB26"/>
    <mergeCell ref="B49:D49"/>
    <mergeCell ref="E49:G49"/>
    <mergeCell ref="H49:J49"/>
    <mergeCell ref="K49:M49"/>
    <mergeCell ref="B26:D26"/>
    <mergeCell ref="E26:G26"/>
    <mergeCell ref="H26:J26"/>
    <mergeCell ref="K26:M26"/>
    <mergeCell ref="N26:P26"/>
    <mergeCell ref="N2:P2"/>
    <mergeCell ref="L3:M3"/>
    <mergeCell ref="N3:N4"/>
    <mergeCell ref="O3:P3"/>
    <mergeCell ref="Q3:Q4"/>
    <mergeCell ref="Q2:S2"/>
    <mergeCell ref="I3:J3"/>
    <mergeCell ref="K3:K4"/>
    <mergeCell ref="B2:D2"/>
    <mergeCell ref="E2:G2"/>
    <mergeCell ref="H2:J2"/>
    <mergeCell ref="K2:M2"/>
    <mergeCell ref="B3:B4"/>
    <mergeCell ref="C3:D3"/>
    <mergeCell ref="E3:E4"/>
    <mergeCell ref="F3:G3"/>
    <mergeCell ref="H3:H4"/>
    <mergeCell ref="T3:T4"/>
    <mergeCell ref="T2:V2"/>
    <mergeCell ref="W2:Y2"/>
    <mergeCell ref="Z2:AB2"/>
    <mergeCell ref="R3:S3"/>
    <mergeCell ref="U3:V3"/>
    <mergeCell ref="W3:W4"/>
    <mergeCell ref="X3:Y3"/>
    <mergeCell ref="Z3:Z4"/>
    <mergeCell ref="AA3:AB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P a s e o   1 "   I d = " { 3 6 B 8 E 3 4 F - E 0 0 9 - 4 6 9 9 - B 8 F B - D A 8 D 2 9 E E 4 6 2 C } "   T o u r I d = " a b 3 8 1 6 f c - 0 a a 8 - 4 b a 4 - 8 b f 7 - b 0 0 3 2 0 6 c f e e 8 "   X m l V e r = " 6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A 2 A A A A N g A b T C 1 p 0 A A D M k S U R B V H h e 7 X 0 J d 1 v H l e b F D u 7 7 T o q m J G q 3 r M 2 S L C + y n T j p T j q d T q b T k 0 y m Z 7 o z Z / r M L 5 v 1 u N P d p 2 3 H i a 1 Y s i x L 1 m r t o k i J O y n u C w g S K + d + t 6 r w H k C Q B K n t A d R H F q p e v Q f g o a q + u k s t z / X v 5 6 8 s 0 y t k R X E w Q B 8 c 3 U t L 4 Q W a m 5 u j s r I y G p l z U X 1 J X M 7 H 4 3 G a m h i j u o Y m W l 5 W x R h Z W q J A M C h p Y G Z 6 k i q r q v m 8 O r 4 z 6 u P P 8 N A P d y 2 p D E Y 0 G q U n 0 0 v U W l 9 O s w s x u n D h W / r J j 9 7 T Z 9 M R i 0 X J 4 / H S U s J F F x 4 X 6 V z O j y 6 S z 2 8 d r 4 S L X C 6 d z A K X 7 a R K q + v d L j e 5 P W 7 + T g 8 F / G 6 K z d 2 l W G R R X f g K K + D 6 5 J t X h M q G j 4 6 / w U S a I 7 / P R 8 l k U o I h z e z M F J V X V K W O D X A c i 8 X I x + + x Y 3 5 u V k g Q i 0 b o y p M a 2 t f s p s a y G C 0 x + W b n w v T t I y Z v w E 1 v d J R T Y 5 V X v 8 u C + Z 4 o v 9 / n D 9 L E k 2 H y V 7 T Q z W E / R Z l Y m w H T B S 9 Z Y c h l j 9 1 u J h Y H r 9 d L J S U u m h u + K u d e I R 2 v C J U B N z e e j 4 7 t o 4 W F U K o R j Y 2 N U k 1 N n b 6 C m F w J i W P R G H l 9 X r 7 G I 8 f D Q w P U 1 N w q a Y P 5 u R k q K 6 + U N I h h G q k 9 b T A 6 P E i N G e 8 3 A F H P 9 5 V R I q k z n h l W l 1 y Z x E J Z I A 1 S + X w e i k 6 9 I l U m 3 D p + B U Z d 2 1 E 6 / f p 2 l h y L 0 m i M Z L K T a W Z 6 i h s V G p a b / I G A k A n k Q C i v q K S J 8 S c 0 O z s t x 9 N T E y k y A T g 2 W F o M 6 5 T C 5 P i Y k A k q X Y J V y Z H h A f m M x 1 N K Y t 0 Z K 3 k O Z A L U v S N k w u S b Y M o D 5 I 5 E Y u S p O E K l j U f 1 1 a 8 A s I S 6 + k p C M d 7 Y e 5 D q i p Z o I T T P R A l K A 4 K N B N s B w H G Y b a k g n 3 P p n h r E 8 z C h E o m E k G t s d J g a m l r k + r X w B N c 1 N u u j d G m F z z L f C X u s P 1 T K 6 m G c L v V Z d t n z h r k X O + x 5 S C N A Y i n b y k u R q W v 6 7 N a G 6 5 M L W 5 t Q 9 R 1 H 6 H D N o n I w T I 5 T U X E J S y e f N H K o Y J k E W Q i F q L i k R B + l A 6 q g U f 8 M J i f G q a a 2 j k J M 1 N L S M p 1 r A a S B N A R J 0 U A z c X v U R 6 N z 6 Z / 5 o r A W s e y k Q v C x 6 l t W 5 q L p w a 1 N L N e n W 5 h Q p Y 1 H 6 K 2 W s D g H 0 D i g z i A 2 6 o 1 p P A b I X w 1 2 y W J H e G G B / H 6 / O g / i 8 E f C Q W E w O z 1 N g a I g B Y O r e + i + 6 H p x 0 i k b M s u B c + R 3 m H x D K n Q M w a C b F s e 3 L q m 2 r A 0 V r D 1 C J 5 p C Y g 8 Y E g G I E d I b k c q D y j c x N i r 2 T y R i u b 0 B S L d M Q H 2 E N P P 6 f O J K R 4 M D m S D J Y E / B a 7 e 0 u E A L 8 / M 0 O z O t 3 5 W O M w 9 f L p k A V S b 6 Q G D Z V Q j o f N B h o C z D 4 T g F a o 7 o 6 7 Y e W E J d 2 3 I S y l d 1 m N 5 t n 6 f h w X 6 q Z 1 v G N A w A M d Q / 9 L i h E M a e K i Q f j U b y 5 u e o t K x c 8 u x Y Z L J B X T S Y Y 4 K U V 1 Z J G p 9 T W q r e E 4 l E K M D 2 l k H m M b 5 / n r n 6 3 c B a Y 0 o v D 5 n S y h w j R j D S K h D w U W z 6 u p z b S n B 9 + u 3 W I Z T X F y R X y V 4 h E 2 w X q G B o w C A J S B Q s K q J k I i m x 6 o X V + + y D t Y k E H B X p Y 0 V 4 L 6 S P A d S 8 1 e y s K B M I D g w 7 I K n 8 f p V 3 r i e w 6 b G l F w W m D l 7 S Y A h l A t R f v 5 9 t 0 X A 3 J W L z + q r C x 9 Y i V M V h 8 i x H 6 e S 2 s E g c u 2 S y w 5 6 X z d G w r N / r 1 j Y T P m t 0 e I B c f F 2 Q i Y d B X 2 N P r S A Q P p s b n B 1 4 / 4 X e I l q K O 5 t I m Q B x 7 D D H i J W k U q R K h u 5 w m U X l X K H D j S I o 9 O D x B o R M 0 W g s j U y Q P H b A E 5 d J M K h k m R C P n M 0 B A U 9 e c 2 u 7 D O p i L M r j s U x T S E E 7 p q e n d M r C l c F g 3 p E J y C w r c 4 w Y Z Y z O q M g T E a 3 A 7 S n K W j e F F r j m s 2 U X T v B 4 o e b t Y 2 J E K e i J p c g E + P x + i R W W q a S k V K c t F B U V 6 9 T q s L 9 v M Q z C L t O T k S E 5 h q T C r A s A 3 1 t U X C x z 9 2 B z Y T A X 1 8 0 t 5 a 9 v S M r S x q t M U k 0 v Y D p W n J a D n e T y o p y y 1 1 O h B N d n F 6 / b i q P w 4 C k / x G Q C k R L 0 w c 4 w a l r y p 6 f U p F U A l Y 8 A W w h j T 0 0 t r T I W l S v g z S u x j T F h d k O 1 b 5 6 u j l Y R c y u F s s A y 1 Z Y m 6 P G k l w 4 0 R a m x T E 1 9 u D H k o 4 m F l S 7 3 / A J s J 5 1 k r F T / E L g H X 7 w r + Y W K g n a b e y s O i Z o H M q G 3 / O p h Q M a c r l 6 5 R u G l i K h z E x M T d O f O H R o b H 5 d J r Y P D Y / x O W 8 t Y A + D K l X 4 / f T t c J 2 N F 1 w f 9 N B 5 y 0 2 L M R Q M L 5 W l k A u Y j L i E T c H v E n z p / q C W m E n m N d H s 0 U 1 K p Q J Q I 7 J H 8 Q o X r D w U q o X x V h 2 h x M S b j I / Z K / W h 3 h L 7 t D d D x t r D k Z w 7 G z o d C F A w E a J w J N j c 3 T 6 O j o / T + + 6 f 1 W Q u 3 R n z 0 Z H 7 z U g X G 6 4 e d l g 3 3 s g d v n y X s z o o V k k q O E + S L d k l + o a E g b a h g 7 S G W R H E h k C E T 0 F S R p O + H f R S J w 7 Z R 8 9 A y U V p S Q v f v P 6 D 6 + n r a s 2 c 3 1 T c 0 p N 4 P Q K q g 8 T 8 N m Q B 8 T p g l m U E 9 q 4 J A S 4 W K b W 0 y 7 2 C k E 2 D S i F V A 2 k 0 x X y f n p t d b I Y S C U / l K G / Z S O J w Q y W Q I B S D e X R c T W 6 W u F P m S v Q L o S V 9 / / U B q X K m 1 p Z n 6 + v s l j f G h Z z l z 4 S J L S q P 2 l Q d V Y m h W E X W 1 + 8 s X m H I H 7 H W Q X O a y 5 z / M n I / 7 t k t + I c G d h W R 5 G / w l F b Q Q 9 q W R y Q T g + 2 E / b a + O 0 d R C 7 v 1 I a W k p T U + p 5 R h 3 R 3 N 3 V O Q C k O n r H j V G N a i J V E j Q x S 6 w 1 4 X k c 8 c V i 3 P a U 7 m i H v M 5 F J S E S n h f E x d t N j I B b R V x W X 7 O 2 m B K M q w H 6 P 0 7 d m y n u 3 f v 0 2 0 O z x q x p I v + 3 B 2 g J V b / 3 G 5 1 U 2 8 0 p w + C 5 q / 6 p 8 m j k V 4 n / K N c b l p M q K l d h Q L X 5 5 e + z 7 F p O R u B m o O 0 s B A X 1 3 e m q g c E v M t 0 s C l K 3 R N e m g q 7 q b Y k S Y d a c h + 9 v 9 T v p 3 k H j x e B d P q n O g 5 2 J w W I h E O V x y p g I k 6 u Z I J K P I P q d J 6 j I C R U U W U r L S 6 q G c + G Q I A 9 v R Q j u j b k E 8 k M u F w b a 3 1 O J h O A n x r k T s O J s N c D S G Q B 5 H J T g r M i y 9 a q 6 H x G Q d h Q S 4 n q V e 0 m w K T b q 5 h w k i I a D + V u s z y r a U E e V u k Q O m t j 4 j b 3 c h q 7 H 5 n Q W f d 0 4 1 G 4 z 8 Y y 5 S V 0 G j L r I 3 W s x B X f u z e t T v M 1 5 L 2 E C r K q B 7 v J S K e 0 y m L Y k j Q w 7 R F V z + B S n 3 3 q 0 e r o Y T X x W W B n L a s 3 / P d w w i c 2 X J z t p w u 9 f u q d 8 g o Z Q P g f d i 7 R 6 6 y a 5 g K Z i J m B 0 a d 0 5 z 9 P 2 O v C q i c l p R B 7 P b V y L p / B v y S D Y n k W w u G V q l 4 6 r H y 4 v V s q 4 m J P A f O R 3 P o T z H D Y C B r L E / T e 9 g j 9 o D N 9 / 7 o H Y z 4 m k T 7 Q C E f d Y t d d e O y X 8 a 0 r g 3 5 q K E u K x H p z W 4 T q 9 P i U A U h p k K t j x T n I c s N c b 2 J P M a k w y 4 T V D M 5 M r + N 8 C q 4 / f n c z 7 6 r F w F P x e m o 2 h F 3 d M 1 i d Z B Y + 3 L k k c 8 z W A t z l w z n s 6 2 D f v B K 4 2 B e g 0 A b J a F B d n K Q j r Z a k w v c / a 7 f 9 y 4 L d S Y H 0 8 j J 3 i n H W M u K s 8 i Z j V F O y c k Z + v i B v b a h A e R N F I p p I 3 F V n k i c H L g m w A + t 6 C P r W / 7 B q m y o J T C 5 4 N k 0 m A J 5 I S C w T D J l K A 8 t 0 s j 1 C 2 0 q m q S j 8 g I 5 v i 1 K p P 8 c f 6 x C k d 3 p 4 5 Z 6 d e z U h F 6 d L k g s r 6 j t f Q m 4 6 j w M R X a 7 V k o n J p F W J d F K t 3 8 i w b K k 4 B 7 J s r 4 l n t V c M c O p w h g v + y f z 6 R a s c E / o g R 4 C k G K C u L V q k + p I Y l Q e T d P K 1 i N x j E 6 u a + Q d V / r A t m V G S m k w 0 S V 4 + I i 8 J 5 S 9 t p l j M O C E 2 p + o B D R v w i K 0 2 Z u V x L d O H r O o Z v m G j k k e P e 3 N S E Z V j Q h 9 o Q B r u a Y j R v s Y Y + T I + Y j / n d d T E 5 L 7 j i S R V V J S L w 2 S C b Q 9 0 D i C U c Z 3 v q o v J v M A i / j w Q 1 9 y f U 5 C t j s Q 5 w Q H r w + q L n e t c W Q u u P 1 2 + l V v r c x J K D 9 D S U n Q N z 1 7 u P w m N E A 0 1 F 4 A A m M u H i a x 7 G u L k 9 6 j v m Z q a o n B 4 U e L h 4 W E K 7 v g p x Z e f z j O I z 1 5 r b w n 8 x m Q s T B 5 / 9 r 0 r p K / n l 9 U c F 2 7 u C J L L L 5 d m d l s K 2 w p g m Q 3 s q E Q i R i f b 5 u n x j O W A y R e 4 / n Q l v w h V U t t J M 3 N e k Q S b d U R k A g 4 A h N e q N 1 6 B 0 9 P T 9 J g l 0 u 7 d u 5 l Q k y w 1 K u j y k 3 q + D 3 2 B w 4 A m 7 K R b s 5 N K k U k 5 J 1 z J C N u H S 9 Q 7 l 1 9 q b N 6 p f O G l Q E o y P S v A A Q D X 9 Z U B / 4 a J g E W J I y O j F A j 4 K R 6 L U 1 F R k W P J B N h v b S 2 7 8 I X B f k N M L h A M I Z 5 0 0 4 0 b N / W J / E F e E c p f X E P R a L q a Z y f W 0 5 J s Z t F N X 7 J K 9 + f u Y F Y b 6 N a w G p A 1 w C L E P 5 8 5 S 2 X l 5 d I I h o Z H 6 E r P I i 2 G Q 6 n x o h J / U r x y T n Q Y r K Y O v k h w D a b q U U k r D o g 5 h M u P U X X A C a z P H a z y 3 X Z A s e Y G T / l + t l W e b t x p o / D D y O d / u z 1 T x e r h 6 / U h u n n z F h 0 7 Z j 1 9 Y m J i k r q 6 u u j 4 8 T f T 9 u n D f S 0 s h E V N v f 4 o R E u + F v K v s f X y i w I c I J j l / r I B I i n n E p O c 7 S e M S c X x F J J E l E 6 0 L t D Q U v 4 4 K G R F c r 6 E a F S t v j V E e t 5 k A q J x 1 w r n w D S r i H c G o 9 T e v k 3 n E C 0 u L t K 5 c + f p x I n j a W Q C + c + d + 5 q G h g Z l P 4 s j u + p X k M m 2 6 9 g L h R P I B K i 6 M / e i Y 1 Q 4 p x e 5 / D P b g Z N D 3 q h 8 R b X 7 U 7 b T 8 y L P R j A c K q b J 5 S a Z g x c O h + k M q 3 6 n T p 2 g 3 / / z v 9 L 9 + 1 1 y r 1 h K / 8 k n n 9 L R o 0 f E a d H U 1 E h 9 c y u 3 K n s + z 3 3 K U 9 h b J x P q x p C f G n z 5 s 4 m N 6 4 u r + a H y L R f v T 7 n K I a U k T x P r Z R M M N l M g W E z b a 5 P U V B a j T 8 / d o 8 M d A a q p q a a q K r W / u Q F m P T g R p W z r h a I v u X / l e k x g h y q o f H E 8 e A 7 q X 5 S O t c z T e C I / N r H h E l Q 9 g d N D P J 5 u M z l B S h k U F Z f K y l 7 M G v + 2 r 4 h K G / d Q Z W X l C j L Z J V F p 4 O n F k s + 9 L A O 3 B l g O s l m 8 d D J p o L a t F x W G h r B p q H X s 5 C C e U 6 e H o t p 9 K d s p H + A L F N P N 6 R Z 0 u G n e Q h D O I J T j T P f V 4 F 2 O 0 M 6 i R 7 I N N I B N N L E c J J + R V r u p B u C i o q p 2 8 o f G 0 t q E U 0 N e T I 5 l e z + r V w 9 w K s n g k j 7 b E 6 A b D 8 b o U n d E H B K P x j Y / 8 o + Z E x 4 u C 8 z d O 9 G 2 S O U L 1 + n y S D U V l d V K M d W W J O i d j g i V 5 N l E 2 U y o u 8 c v s u K u c R 9 5 v d w x 4 d D h w f X l t T u O r 4 G Y f 6 / s B w 5 S Z U o q J 0 s t 3 N v O s j G K L 4 z R w M A g j U 1 M U + X + v y W v L 7 e F j Q a 1 p U n Z D 8 M M x H 5 / 8 y a 1 t r T Q V L K B d t S u n L i 7 E T s N K i N 2 u n U E u L z E h m I 7 W d l Q m D U R F R d 6 c O o i t b 5 x U l / o X D j e h v I W 1 T v K u 7 c R Y H y l t a G C S h v 2 0 I c f f k C / / r t f U k e d O + V U y R V 2 M q E s H j / q p e r q a u q b 9 m Z d I m J f V o 9 g J s n u b Y j R B z s j k m c + r 6 b Y Q Q P O 4 t k z M G n E 3 A 6 8 X g p E 8 d A F d e z U 4 A x L d A 0 k v b W r k i k f C H a 2 J 0 h 3 R n 0 U 0 2 N Z g c U e c o 9 d k L Q B G v f u + h h V s D q X C a x / s m N m d p a 2 b + 8 Q s g K 5 L D o E k d 5 m d R D E w p 4 W A L a B / g G H S N y d 0 3 q v F w K u T / W r V m L S s 4 N G + h / p I + f C d e b 6 X U e 3 y n h g L 9 s f k b x T 9 7 K h m O 2 b + v g d q q q q p o r K a r o 9 6 q f G s j g 1 l i f p S 1 b T d t b F Z Y n + u X s x C i 0 l a E d L O e 1 v T F 8 2 M j 8 / T 0 + e j P F n V F J p R Q 0 F n s F 2 F 1 A R Q e q X O R X J 1 O U y Z p y L y g e X O W b F x C j O 6 j 5 U v + r o H a r f c 1 i u c y o c L 6 E S 2 t e c b + T J B v y E m 9 0 T F E q W U W L Z J W u s Q K Z z L M X w 6 x 6 O e 2 l 4 1 k P H s Z e E Z 3 Q F m Y C y s j J q a 2 u V i a N m + c j T A i p g u 7 d n w 4 s d n y U g m V D H m l Y 6 W B G w 5 K 0 j V 8 L Z S z o c b U M V V 7 e p Q s 5 C p n z k F 4 x / T 9 1 h e j B Z Q l 8 / C t C 1 Q e W c M D v G A r P h J J 3 / 5 g J 1 t m R f 5 6 T g S k n s z Q J P I D H A Y 3 0 6 2 p v o / Z 3 p e 2 K 8 U I g K q 8 o h W 9 0 i a y 5 Z S U v T o 5 x a 2 V a c E h w t o a K J 0 l U J l d Z 1 5 R F K y i p k E B g w + 0 b Y 5 9 T 1 j c e o d e d B q q 1 b f e N H L B X Z u 3 c P / d u / / T v 9 8 8 f / Q p 9 / / i d Z 3 J g r 8 N Q P e 5 F C x T L 3 B G n 1 U m H u a 5 U q D 2 L s w M F w n b l x z 7 E t c 7 l o j 5 5 d r r Z X l j z d E r K T r H C Q a 8 P G n h q x W J S 6 u 3 v E 8 1 d e X p a S X u V 6 W U k m M P / Q v s v s 9 P Q M V V Z W p K 6 F A w V j a C 8 a u G d l Q 8 F d j r 0 W r Z n n 4 k b n e G f V P A U b m v U 7 n A f x n j o 1 c M f J s C q + 0 E m 0 G b i 5 B g O B g E i s a D R C w 8 M j 1 N 8 / Q G f P f k 0 L C w v 6 q n T Y y Y Q l J X B w 2 I n n Y 9 t s F z d c m u u V Y 0 y T w n v i f O 3 z h t S x / E M z 0 T H / q f 9 l G p 7 z Z m 0 r T g m O t q F k R y M u 1 V d E W h 9 Q 2 d r b 2 6 m z c 6 c 8 L a S C p V N J y V p 2 m A J W H P / P / / V / 6 U F X F 0 s B y + C v D k b o j d e 8 I i l P t k f p n e 0 R q l 6 8 S u W + 8 D N z h q Q D n 6 k + 1 x B I X n S 2 y Z t d z N 5 W n B I c b U O 9 I t L m A N X J r C K 2 w 6 j N B i j f U C h E t T U 1 V F x U L C 5 5 A N O k v j z z Z / I z 2 Q x A t q X w P B 3 v c N N 7 O y L P 3 i N o J 4 5 A D l S s Y a W c C 8 f O 5 f O X N a 0 q n Q q d Z 9 h / P f E U g 0 L y 8 O 2 B w T Q C R S J R + j / / + / / J I s j h o W F R C z / 9 7 H O 6 e v U 6 v f 3 2 S a q t r Z G 0 u j Z C h w 4 d k g 1 n D P D 4 V I / H G v R 6 b 8 c i z Y 4 p l f B Z A L / W S C F T 7 / K n j 5 E v V 3 A 6 P j W U t c 0 4 I T h W Q s X Z f s p G J o X V 8 v M f 2 H d 9 Y g H 7 7 K G G N g c Q a t u 2 V t m R y Q C e w b / 4 y x 9 R c 0 s T B Y I B s Z 0 + + u G H 9 N 5 7 7 4 h q i K k 9 k E w g I W y y 7 u 5 u / U 4 F S L s W f u / c 3 J w c j z 1 5 Q q f 3 P M u l 6 c I c X e e g k s p S L 0 I t S S J + O O 7 c L a m 5 2 p z 5 5 / G X r 0 G o w k U k 7 q K a j G 2 d N w p M J L 5 9 + 5 4 Q w w 5 I n K 4 H D y W G n e X 3 + 1 N q I a Q S H B u w x Y L B o D x n e G x M L Q 0 x m J m d Y + L 5 h H T X r l 1 n q V b 3 V G u w D F D P J v C L F e N P j u U i n a + k r b 2 t O O n P s R J K e f g U p C C 3 C G C f Z G 7 r v F F A 0 v z l T 3 7 E p L r N R 1 b Z g S w H 9 u + j j z / + l x V l i n P z b E 8 Z 1 N f X 0 c Q E N v A M 0 / n z F + j O n b t U U 1 3 F x w u y 2 9 O R o 0 f k u t N 8 v 0 8 P R R T c E U g k / 0 I e n Y n c V I x h g q f r c J 4 n H G t D G U I 5 k U x l w S T 3 7 P r g W S I 6 S z 7 3 5 h o L J s 1 2 d T 2 k S 5 e + o 8 8 / / 4 J t p E G 6 c f 0 m N z 7 L c w c 1 7 9 b t O / T u u 6 e Y d G G d q 1 B c X E x P R p / Q I p M R 0 u r B g y 4 a G O i n r 7 4 6 R 8 3 N j T I h F 5 I L 9 Q H J 1 l B f L + 9 D O T x t U Q h v 1 I v E q s 5 1 W s f m O B X r d u K 0 4 P r q 5 g P c p e O Q D O 6 i h Q V n 7 i E B o P y e 5 V 3 g N 3 q n r 5 M 3 O s W 9 / 2 F 5 + v x G M D A w I I 6 G A w f 2 C z m w I O / j j / + V j h 8 / S s V s I 0 V Z T b p y + S q d f O s 4 S 5 9 6 8 d r Z d 2 c C 4 P H 7 4 x + / E O K 8 9 d Y J W c Y P G L U Q 9 w h 1 E u c z s f m 9 M v C c X T U Q j a 2 Y 8 c x d r I l S + 0 l g c F d v K c b H M s A b i 9 B y I k I n T 2 z X 7 3 c W X G d v d j m S U P F A J 6 s X F q E U h 5 x D q G c J P D k D A U C j x q D s f l b N S k q K u f E W U V n Z + u Q a G R m h i x e / o / f f P y 0 D t Q A k U l 9 f P 3 k 8 b k n v 2 L F D v H V r Y W F + n o q Y g G Y q U j Y s L o a p q K h Y H x H d f d B N w 6 4 D m + p k U J d C J B B K 6 j o u c c A d p f l F E M v M l A C h I h K S 8 S i 9 / d Z O / Q n O g q M J h V 4 V m 8 i r p w Z Z a h Y i U T U Q 7 G l + Q T N A 2 k w B Q Y R X 5 K m U e t G H 6 n 0 6 D Z j r D O R Q 5 6 n I u s B + z i D j U M G W m e 0 8 d p W 1 b 9 o C G y j C Y Y l V L x j g a H S Q F p h W l D m 2 Z P D 9 9 7 e E h L J U f C 3 Y a h u S w O N W 1 8 d 1 e n Z m m i o q 0 z e X s a D e P D M 9 T Z V 6 A 5 r 5 u V k q K 6 + g w R k v z S 5 Z c w Q l 4 h f z d a Z D N P k Y F U g K m Z a 5 0 0 y K x J R l G z L t S C 3 f w N b W 6 A h i T K B o l O M o y i M i 8 T u n O v F J j o P r 7 C 2 H E s q f K a G s 2 3 S E y s f t u q o o K R N c U 6 1 o E 8 D z q U 5 t X 9 0 J g e l D s I n 2 7 N k l 3 r m W l u z z 2 L A z 0 O T E J B 1 8 4 6 D O W R / d X f e o Y 8 c u U a s w x m S k F 8 p 3 N e I a Q I r A Q V F a V q 5 z i P q m P N Q z 6 e X 6 U h 2 a D K W t 8 j m q D m E P 8 S t U P E g p / k y Z t 4 l Y 1 k K B X D a V L 6 7 I B A n 1 7 j u 7 1 A c 5 D I 7 1 8 q 3 E 2 h X 8 o o G G I G R 6 C m D H 2 D d a 1 5 8 f h + d A Q V 2 D D T Q 4 i C 2 1 V q K x s Z E e d H V L T 5 8 r a u r q a X p y g n w + P 9 0 Z D a a W 0 0 + M Y Y n E 2 h g a 7 C O f P 3 1 v j M d M J k x T e r 8 z Q p X e G Z 2 7 O o R U H K y Y m a i P r Y D O V I f U V L T N O W 5 e B L h K U Y j O C 1 x u a U B u o Q F r J 7 G K d z V A O m P / 9 C N H D s n A 7 F / 9 7 C f 0 6 N E j G h s b k / M g T 6 q c O A F b K d P R s B a q q m q E V J B G H b V x W a q f 4 M + r a 2 h i t X O R V e 7 V X e J t 7 d v 5 n t I d E S c 7 o v J 7 M C 2 p O T h F D a z K r j k + L T x S 2 s d K E t n j l e c y 2 4 t T g j E 1 n B f w I i k N W 7 J Q g M L H 3 u l D s 5 l 2 z 7 L Y C t 9 + e 1 E G Y M 2 G m V D J 8 H C C 6 9 e / p 9 u 3 7 9 L v f / + v d O X K F b p w 4 S L N z s 3 J V s 8 b h V H t s K / f C Z Y u Z r k R n C G Q Q F 3 3 7 6 i M H G C f x V 5 d U 0 u v N 8 W p z j Z I n U 3 7 y 0 Y Y f p E 4 2 z n E K B 9 8 l C P D u V s P r V J w E G K + n b S 4 B L 0 5 D 9 Z C P e X 9 Y L n E 6 Z 3 K j o L N d O n S Z f 7 N C T p 8 6 B D V 1 N Z I v h 2 4 B t I L M y H M e q g / / e l L l m S H q a P j N X 3 V s w H K e j 1 7 K h P G J g N m l 9 y p z W d 6 + w a p p q G N c P R d n 5 p x A a e T 2 E 0 m 1 j a U 7 C k h N p R y l 5 s 4 F l 3 i 9 0 T p g 9 O v y 2 c 6 D Y 4 d 2 D V 1 i M r c a I X m E 5 K R a S q P D 0 g a 3 r 1 P P / 0 D n T j x J v 3 g B x 9 m J R O A u X d Y P A h C B Y M B u n f v P u 3 b t 5 e q q 1 f z z m 0 O c I 9 v p u w n J y Z 0 i u 0 / T a a h g T 5 q 3 9 Y i 3 s x y D s f a l P c y J Y l A L q S 5 g 0 i m 5 S n p p B x T 6 l j m O e K 2 H B g c a 0 N R Y r 5 g i L S a n Y T 8 F k 8 v l b j n p K F g G f v p 0 + 8 K Y X L 5 7 W h k m B o U C i 2 I 2 u f z P 9 t J o + G Q W s 6 x H g Z n L J U V J K h v W K l 6 N r e 2 S W x I U u a P c + N T Z E k F c T o w A R E b M i H W a S P R v P L 8 H 1 t b c V B w n b v d 7 U i V L + G p p 3 C 0 K K X y m U I H V O S g 2 9 b 3 t R p g p G c + 7 R 1 4 i 4 3 4 0 P Q o 9 f b 2 8 W 9 c l v V I 7 7 x z S m Y 6 r A W U B 2 Z F d D 3 o o p L S U j p 4 8 I D k r b b k f T P A 5 6 0 1 u J s J T O r 1 U G x N p 4 i p Q 0 O O v s c 9 1 B f v Z J L E K b Q E l Q + u c z U 7 w l o C D 1 U P q r + a J R G P R q i 1 u Y J 2 7 7 G e z e U k u L 5 2 K K H I 5 a P 5 e D P F s h B K v E N 5 R K j V n u h e X b J M R 1 q V 7 Y R 9 H d C Q a m t r 5 X g t P H z Y T U V F Q W p q a k q N H T 1 r 9 P c + o m 2 v b W x 6 z 4 N 7 t 1 k F L a b 2 j u z v M 0 Q C Q B 4 J f D w w R X R / 1 G W R C f m w o b Q d F d P 7 8 h l C H d j f x r + 9 W j 7 H a X D u w w K 4 t w O y 9 r h Z s p y M b G Q C p h a 4 E W k u Y r p Q L m S C 9 2 9 o a J h a W l q e G 5 n g E G l r 7 9 B H u Q O b d 2 5 r X + k U U R 2 h X T r h E a k h G h s b p Z H B f o r P 9 H O + m s 8 n 1 y D W a Z X H 5 1 L n o V J W p r c V B w X n 2 l A S 8 K r i f M d q v + L G k G 9 D s n Z 2 d l Y e 5 P Y 8 7 c v w w s K G P x 9 T h B o a m 2 i g / 7 H O U R g b H a a Z 6 S k m g j o e G R 4 U U k A 1 r K m p p f r G F u 4 c G p l A m n C a N C k y m e N U f l J 3 J L g / 5 4 X c l e S X A q 4 F v k 9 T u f l M r t U c E 1 M L b j r z I L c t u + A u v 8 9 2 0 5 4 9 u 3 X O 8 8 H E e P r C w l w Q i S x J P V V W W 1 K 2 + 8 E 9 G S S u r F L q G U i C q U p 9 v T 0 0 P z d H T 0 a G + T f N 0 + R 8 J E U W 5 e G z p F E q n Q o O e r h B F j h 3 Y J c D K x 8 c V E M U U q n M v M T S G j O C 8 A u x B f N 6 g N N i 9 6 5 O j m f l I d k T 4 0 8 k f y P T j X J B a W k J N + T s H c B q 8 H m V h 7 G 4 u E S k 0 P i T E d q 5 e 6 / k A U b i Y D O Y 1 r b X q L y i k m r q G s T m e j x d J O c V Y S w 1 D 8 e G T I i h i i L f 3 k a c F h z 9 w D V h O 4 T U c 1 R v X h Q S 6 z x d 8 O 6 o d 9 2 n s t f U q I 1 U K i q q q K i o i G q 5 Q Q J Q n 2 C T Y K 3 S e p i b n R Y C d n f d 1 T k r U V x S K h N f c w W m K Q X 0 G i n c S 1 N z q 5 D F Q M j C A V I M H Q F m t E P a I g 8 S a k 4 e q J d Q 0 g m k S R F I H a v l H c j H j H g u I x S T Q 4 O j b a h S 7 z D z K Y u / m V E o t p U d D 8 b W n o e H z V e O H j 1 M j x 6 l 2 y l A C Z M A K 2 m n p q x B 1 U z A l v H 5 g 9 L o d + 7 a R w / v 3 W Z p N 0 c P 7 t y S c 6 M s W Q Z 6 H w m h 0 J h z h Z F O B i A K O k H E c 7 M z Q j i Q 6 e 5 Y E f k D A V H 7 4 M H D + b 7 5 c k U c T g u R O E Y Q Y m l 1 z y J W k k 6 c P M D f s L K t O C U 4 3 I Z i c C E C K w i U c f h S s Q E J u t a l 4 y H 3 u k 8 T D L J k w v L 0 0 d F R a Y T o 8 S 9 f v i y u Z q C a b Z j x J 6 M i h X A e U m t q c l L m 5 M G W g W Q z 6 N x 7 Q F S 0 3 f t f l 3 O N L F n a t K u 8 j B t 9 i M k 2 P j Y q D o e R o Q E a H R m U z x 0 e 7 K f B / l 4 Z H 3 r c 8 5 A 8 G W N P c H M b Q N K F E 0 U 0 F / X T 6 0 0 x R R i u U y z N 7 + f P G J k F 8 Z R a l 4 p B n i x k Q l x R u b G V z C 8 a r v N 3 H 2 1 M W X 7 B m A x j 0 3 y P N A 7 c q M Q c A B M 7 A h u 4 F 2 g t x l 2 e C T g v T n W s r r r h N 4 N E c J 1 j K Q c I s x A O 0 y 9 / 8 X N 9 h Q K m M X 1 z / g J F 4 H 2 r r 6 P m 5 u a s k 2 c h P T A R d r N Y 4 n s B y e 0 A o V 0 u N 4 V C c + J + l w F b J o Q 9 x k L C s w / 9 k s Z Y k 1 k L Z c a e Z E A X a c z f 4 y A r d T n 8 7 O f v 6 m 9 x J l z f 3 H M 4 o U K 1 r P R h k o r q u d M J J a + S f u n Y A K H W w + m d E f K t 4 6 N A Q z R l 8 d k f P q c f f v i h D J J i r / O F h T B 9 f f 4 b + v F H P 2 T 1 q p Q m W U J h 1 o O Z t W 4 H b C + o i 5 s B v j u b f W v q x 0 g Y r M i F D W S P r / U l a H o R i x E x i I v B e z U h V g Z 3 + V h W 7 M a j T K g Y E y r C c Y S C f h d 9 9 G N n P 2 f X 8 S p f W T A k h Z 0 N + e 6 r W I 0 0 t 4 b X n 5 O H s R j Y Q r C r d u 7 Y S X f u 3 q U z Z / 5 M P T 2 P R G r 9 4 m / + W s g E o N F j v l 8 2 g E w g w M S 4 W m O 1 E U A S r Q Z D J g R j C 6 k Y D 6 Z O 0 s y S L y P f 7 o y A J D P H H E O y M d E 6 d 6 n 5 g E 6 G w w d 2 X e T 3 R q R g o T 9 b w L n 8 R 2 y V I R W s B A 5 H c / + N + / b t o T f f P E a 7 d 3 f S t m 1 t 1 N r a k j Y P D 3 b T / f t d F O X e P h t A O K 9 t H / N c A c l h p J E B j h F A H C u A G C Z O 0 r l u t X Q D w S K R S R t 7 i d N C J J Z g O u + 1 j l b + h v T 2 4 b T g f K c E A x u 0 i M H K Q Y 5 x 7 y m k H R Q M v u 3 1 8 + / V B z m i 4 7 U O u n r 1 m j R o O 0 C o Y 8 c O 0 5 d f n K F P P v 2 D O D Q y x 6 7 s u x j l i q q a O n F W T I y N 0 S L b c R i o x Z I P I Y S u r x R Z d P p K P 9 Q 8 f V 7 O 2 Q g E a S R p q I X I R 4 i z h I q T a 9 n Z A 7 o G r g v 3 H z 8 7 5 f 8 5 Y X a h h E I R D / e 6 X i Y T h K p y y R p k N q C X g u d w D + X B Z T r e v v 7 Y k g G W c m D m O t Z G r Q Y Q a W p q m i 5 e + o 7 e O n l c Z q h j M e C 6 u y V l A c r d b k O B G G O s B m K 1 L t I m W L Z T g r 6 C d I p r q c N E S T k j t O 2 E 2 N h O Z h 8 + h L q a E n r 3 / T f 1 N z k X e S G h K k o W p N e S n s w p T o h n B P 8 a 7 X h u a W P S F x N n s a H L W o D d h W 2 W f / q T v + D y X J a l 9 L f v 5 L 7 M 3 S B z v p 8 h j y E T z s P l j n s y U k g C y C X S S e f Z p J h c x w R b 5 m s s C a X y 8 o F M g O N t K B N c U v A s / r n g M 6 V B P g / y R t f R Z F a z s 7 J h d n Y u b Z x p L c C p 0 d B Q T 4 c O H a S p y d y f z w t A M v k D 1 o 5 H I A P y 5 m Z n a X J y n I 9 x P k h V 1 X X k 5 u + B m 9 + Q Z o W a p 4 m j C K Z C A p t d I q 0 l F y 1 D P V 3 Z J p w Y 8 k J C A Y 0 1 c E 6 o Q j Y V m A J + S 5 7 D v s G J H W e 7 A / L M 2 / U A S X D v / o O s r v G 1 g E F b z G L Y C H A 9 n s K B O j B E w Q w N t 8 c t S z g s 2 0 n Z R P B E Y l x s e B Z P p T R 2 k k U s B C W R E C s 1 0 J A J 6 V P v H N b f 7 H w 4 e i 6 f P X j w G M p U B a D X y p w a g w v z F 6 u t m Q L O 9 f h p c m H t v u + r L g + r e x t f 1 o H p S r E o 7 B Y 1 s 2 I 9 Y H N M D A T j W k M o i V l N w 7 Z i i i g r A 2 Z T P H j i T q l 4 x n N n J J O S V t B A 1 L E i F f L j 1 N z a s K I 9 O D U 4 e r Z 5 Z g j 4 U Y F K Q m E K C 7 O K g 8 I G 2 5 H j w F o S F f m y N 2 j 8 1 O u D P v r i Q S B t / w Y 7 3 t r p p m t 3 e y k c X t Q 5 O Y I L b k f n D v r u u 8 v 0 5 z N f p R 6 o l g 3 Y a G X n r j 0 p M t l J Z b e F M M 6 U S j P R M M 0 o E V d S y U g m E 4 N Y G G c S N c 8 4 L + C c k H q O U 1 l p I G t b c G r I G x s K o b E G F Y G e S 4 2 o S w + m K / W l 4 x k w e r 1 5 f M D 9 J 1 6 6 9 8 S 3 Y p z K F V + g I 3 u b 2 Y b a 2 F M w 3 H z f + / f t p V O n 3 q J t 7 d t S 7 n S Q B 3 P 5 U L Z 4 u v z k + B h L i m 1 8 r G w o R R Z I E 0 W c k p I y l a e P F V m U J A K + f q R m R S i p o 8 4 j I K 0 8 f j g G 8 U A k H H M c j 9 G P f 3 K a 3 2 2 1 A a e H v L G h D D A m l S p w q R C Q y o x P 4 U c V P o Z m 3 H T h s V 8 k l u l K s G H L n j 1 7 n q o M s K n m f b b D J i f G q a W t P b V v O e w l z P k z n Z c h E S b B g n g z M z P y v S C Q I o s V 8 D A B x B a J d A w C i T d P d Y z I Q 1 p I K p u z Q A V N 6 N W 5 + Y O 8 I 1 R H C / e Q p g J 0 b 2 a W T y s U B q m C q 6 h / m f j y g Z + u 3 b y H 3 o Q u X r q s c z c H k A I N v q o 6 f T 9 A 5 D e 1 t M l E W M w w x z V w Z r j c b m p o a p F n W R k y i Y S S + l E x G H + e p Z M l z U A c k 7 a R C X U p a S 2 l m F S / + s 1 P 9 R 3 k D y D x U R d 5 F d j i s C q C e z U z 6 g 5 S q f P 5 D 7 P Y c P 2 f 4 6 L l 8 k 7 Z N R a V u d r 0 o m x A e W G h H x 7 x 2 d 3 d I 5 N q 6 + r q U t O W T C e F G E E e D s D f Y f a I g H s c B I K a q K Q N 1 4 k m C 9 J P R k d o i Y o l L R J K 1 x m 0 i k z J Z G I z 2 x y u c p / X k 1 b v + R D y y o Y y o b P d y 5 W C C t G V o i t E k Q p L p H F d Y S A X O R X l R g s p c u r U S b p 9 C 8 / V X R t o 8 J 9 9 9 r m s q 4 I 7 u 7 i 4 S M a k P v 7 4 9 9 T W 1 p o i k D 0 o i Z K k U G h e q 4 L L N D 0 9 K e W P n W L N e Q Q Q C A O 7 S N 8 c 8 u h 8 R R 5 V X z q t S a T q 0 U g m h B j 9 8 E d Y p r G y 7 p 0 e 8 k 7 l M 4 A t Z X o 5 6 d m Q N h W m b a q t A j x w A J j g h p 3 L 3 u b X r 9 2 g D z 4 4 L Z u 9 Y F k 9 Z p x D b U P a P E f X T i S j o k V i y + I a V w R J y i J E y Y 8 s c a y u w b V Q B z H Z 9 t F i s 8 r H + / V n w A F h n B B G z c N 7 l J R T t h M e W N D Q u P 6 W a k 5 E 3 h J q V w c b 5 N C 3 x e O H C j K k U u p f b n 1 7 Y a D E r z o Q E C L E k m E t o H y W o h E h j h 2 Q c J j V g F L L l E o m x K O Y 8 a B J p v N U D J I k a W p y g u J c F + j u L v X 5 a T F i 3 g s y q T p K k S v V A S o 1 L 1 V / X J / / 8 b c / k 3 v K R + T N w G 6 2 g K 2 8 V U V A 7 7 Z V k l T U S y A V l O i X A B l M Z O A J h / f u 3 B M y A F j R i 3 E l 9 P 5 L S x G W Y J P q w d b 7 9 8 l 5 O 9 D w s Q H K 9 z d u s j 3 V n T Z d C A H P p M K 8 Z J S z K m t N J o 7 h i Q N J x s N + u t T r o 6 9 7 v C z N U A 8 4 r 0 l k 6 o W D 0 i h U b C 0 q h H S K U c D v k R k X 2 e o 7 H w I X Y f 7 + d b 5 W L A a u q j R F K l V Z I J a q N C W t C h s 7 6 t T Y E d D Q 0 M A q W F Q e H o D t w N B g r 1 y 5 R m f O f M W q X Z F s R Q a + Z U o h p N 9 / / z 0 6 c G A f N T U 1 M 4 E w J 4 + l G d t Y K E d M a c J M f 6 h r I 8 N D E h u i B E p r 6 H y 3 l w Z D 5 U w k f J 4 + J / W g C K i k D 8 e a Q I p E V o z 8 Z Z F O P 7 f V c P 7 9 5 a 3 K Z 9 D e W q Q q R S r G V B Y q T s W q V 1 Q N x o R C Q m l g m S q C 1 m 9 q a W 2 m h w 8 f 0 q 5 d O + V B 1 9 X V N f I w g d O n 3 5 E 1 T 3 i w 9 a 1 b t 0 T i Z C s X x C g z O B 8 m J 6 f E 4 5 d a H M j l i S E K E M R I q L M P v X T p s Y f i O A 9 H k S 5 v F S s y S R p 1 Y u p G p 9 X D A P R y D U 4 f P 3 l I 7 i G f k f e E K i / F G i l U m K 2 3 Q y y V i b Q 6 J 5 K q w M g E Z M 5 W h x 0 1 M z O b N k k W T / P A I 3 I A 2 E p v v 3 2 K y T J N f / r i D P X 0 9 C i H g J B A B Q z k 1 t c 3 0 P U b N z T B m D x M I E M U 7 J D U 2 z 9 E Z 7 u U q p c i D q 7 R 5 a 1 i K 6 i 6 w P e g j p R 6 p 8 i E T j D G D T F J e / c 7 8 8 n u G 4 H r U v d A Q b S y G 7 c m u X v w s f 7 t F e M a i + b c b g / r / Z y W m M 1 F D u h x o b q g Y T 0 X v G D S V h c n 6 U i b G n u C l + / a t R t M m L d S B A L s 0 s f E J s D G u s w q Y U d H O 7 U 0 4 w n z a l s v 7 K G O y 0 t Y b Q S R Z B x J h z g T 5 3 y P T + c x Y X C e 3 w O J l R p 0 R 3 6 K T C C N I h U I Z A h l F h A m 4 h H 6 3 T / 9 W u 4 t 3 5 G / 1 l 9 G 2 N N Z K T 2 d B E g p L a l E a h l V R F e w v R G Y R p a v s D + J / u a t 2 / S D H 3 y w g k w I h g y Z o Z i v f e / d t 2 l 4 e C S V B 2 J c v n y F z p 4 9 x + W o p I / a 3 0 9 5 8 a 7 2 Y W z J l C M H L k d V v i h r Q y Z d 9 h l k U n W j y G S I 9 V c / / 4 j v N H u 9 5 l v I q 9 n m a 4 W i o J d 8 b t b v U U m o S K k s V C j S 6 l h V s F F H V G x 6 X t P w + E W F z e I F e / r e a D E z I 1 j a z M y J B F 6 d R L B / r G O l p i V k l s T B 1 w / I e 0 C G g f 4 B O n b s G F X X V K t r + T 3 4 X W X l F Z I O w x 2 u S a L K U p H O k M q U r T l v 6 g P 5 c S a Y q i O Q K k L B g I 8 a G m q z 1 m k + h r y 3 o e w 4 e K C O C Y L K g 5 E L 8 i h S K S K l V 7 A 0 B G l Y T C q R V M r G A p W E T k 9 D q h c I s z A R Z P F 4 L D J l C 5 A k o p p J G a j f D 9 W u + 2 G P q I s 3 b t y k z z 7 9 X D 7 v y d g Y H T l 8 W K 7 D 9 C S U F 6 Q T y J R S 5 z Q x L Q L Z g + q 8 J O h O T t Q 9 q H k c Q 0 K x f k i / / a + / l O 8 r F L i + 6 x n M j 5 a z A X x 3 Z Z i 7 C t h R s K m w u Q v G N o x N p e 0 o x C 4 c u 5 R N J b Y V 0 i q g v 9 m 0 n c W N 9 7 k B 5 N B J T K B 9 Z 7 t 6 + P O V K 1 d l c x Y s g U 8 n E t 6 C 2 J L C 9 g A i W i R L 0 s V L l 2 R L M r i A J Z 8 J I 5 4 9 J t H 4 v I v u j 8 L r Z 0 l 2 S 9 0 D w V R s d V j 2 z S t B I n R w s J u i n B e j / / Y / f r P 5 M n Y o m F B D B U e o W I z 1 / B s j T B K L V C q t Y h B K y J V G J O S p m F 9 0 n i Y W P l S / q G i d R s A N 9 X k A B N A J J t U y N V c k a G 9 D n L q 6 H l J d X a 0 M 7 K p L L M L Y g y K P C Y p g a m N + T B + K i r t 9 9 5 7 d m i x a o n E a p J q Y J 7 o n Z F J 5 Q h 6 k N R l l w i v y N Z m U Z D J S C p J J k Q n b K i c 5 / t V v f k a V V R X y c w o J B W N D 2 Y P f 5 6 G 2 5 l L p B W W M Q / e S 4 h 4 W e 8 q q b G k A 0 j j Q C F S Q 3 l U H G T i W B q Q a j 2 m A E n S j z A w C E z 8 D p D 5 X x / j D 5 t S 7 6 / H 7 4 v T o 8 W P Z D k z d p / U 7 I H H s w f x O u Y a v l T y + D p 6 + 6 e l p 2 r V r l x x b 7 1 d q 3 u z C M t 0 b c a k y M Z + h 0 1 K G E v M x V D o h E M o X a R 2 0 A 8 K Q a e + + T q p i M m W r u 7 w P l w t Q Q h l c u d Y v E z p d b q + 4 0 U U 6 w a U O 6 a Q l l Z J Q 6 e 7 0 V d U / H K P Y 5 B / 5 c k o j l a O x V r G m X y n X m s t x y v Z W l V T n Q S Q h F e e w Q s b q X o Q i i y G K s n S p q G T p J J d q 0 t k C O o G F i D o X 9 J n O Q E k s L A 5 E 5 z L D t p T P 7 6 O a 6 h o p C 0 i n R I K J x F J p K g Q b T d m a h r T S w Y C U k g a Z L G K B R E J M q H k g F m J N p p K S 4 o K z m + z g l s O v B R q O H d 1 G X h d X O l e k 3 U 2 b q m S J l Z S y 1 J O M N I d U D y x p X K 8 b k Q Q 0 L D R c b m h 2 i Y U 8 E z K P d W M 0 Q R q p a a w i S U z Q 3 4 H G q W N 1 T Y I 8 l O D K S 9 C F b 7 6 V P c y V F D I N O j 3 g + v B S k v w e / D b k 6 W v 5 M 2 / e v E V l F e X U 2 t p K 1 d X V s k c f H B W 4 7 s I j N 0 3 O 4 1 r 1 m y 2 p j s 8 w a X w m l 6 P E O s 2 x c T x Y Z R + l 4 u I g / f Y f m E x Z 6 q p Q g u v y o 8 K V U A Y X L z 2 i a J x 7 D 5 F Q y j m h 0 l p S G V u K g 0 p D I l l S S i S T H O P T d F 4 q x m k V 4 w K d E o l i H a Q l B S s K n U l n w J R L X W C l O Z W K 1 U L K N 5 u n Z W 5 e f V 2 d I q 0 E v s K k 8 W c I b S O 7 c U R M s 3 Q K + A M i m X A d y A q i / e G r y 1 T 1 2 k m K x Z G n H R C a 8 H Y V G O c M w S T N R B K C c c i U T F h z 9 f e / + 1 v 8 g I J G w Q z s r h V O n t h B X j c q 3 P S a H I t 9 p S o 9 r b e V Y H p g x F o y y H n V c F K x f c A 4 L Z / D s n W s G i G C a Y i m Y e o g 1 6 k G q o 6 t t J J g 6 e e V Z E v I F m C 3 b t 7 W 9 8 l k 4 H x I H a O G S b 6 J R S p h l o N 1 D G c G d p J V x y p M T k 1 R c f N R i s Z w r H 6 z + g x d P n b p z W U n N i m n l Q d P l a m U M Q d 5 p p O W T H / / u 1 9 l r Z t C C 6 4 r j 4 Z 1 X 1 j 4 + P r 8 f d k 0 0 i 6 p X M a t r m 0 o u 1 0 l E k r S S h o p S Z S Z R q T T / K r S O N o o l C S y K s M c m 0 x J c a S k T G d 9 g p r K 4 3 T n 9 h 3 q 3 N V J X v 4 9 R g K t F p T X T q X h I J i Y m q X a 6 k p 1 T s i Y p M t 9 X i a F J r 1 R Q 5 H W R J V r m W S G s G p u n i a e J p k i l n K N l 7 B k + i + / + z v c + Z a A 6 8 r j r U M o 4 J t v 7 t N S F I 4 K T a Q U o a D + p b v T s U c D 0 v C F Q h U E W e Q P p J F z m j w Z M c 5 J Z E p W Z 6 8 J O 2 k A b r g S 2 d M 6 d v M H v 9 2 h H i X z 7 Y W L d P z E m / L d O J Y / k A Z / O L a p f M p D q d M c 4 3 G c P R M Y D A Z h Q C B F L K P i G e m Y L i U 5 g D g 4 1 i R S 0 t u o e S C V I l N 5 e R n b T P 9 B 7 n m r Y M s R C u j t H a O H P W P c C E E o Y 1 M x g W B T y W C v l l T c S A 2 5 V N o K n C k 8 U W n O w 5 E Q R 1 K p N L d S J C S p z 6 S B m 7 d J 2 I B G r 5 M 4 I f 8 q x k t b V Y L a q 2 L 0 + H G v 7 A G B + 8 M b F H F W B v v 4 k 5 F S i P s m 3 T Q 0 o 3 Y 6 U q Q y 5 y 0 y K R I p i Y T 3 K w K p Y 0 M m U R e 1 Z E J A 3 t F j B + n E 2 0 f k F 2 w l M K F G U l W 3 l d D f N 0 b 3 u 4 a Z C 4 p U K Y m l J Z V F K h 3 E U Y G A Y 1 A D D D F 5 + E R 9 L E k d y 6 u 9 e E 2 + B e u s T m n S p P J B B B 0 D f k + S 3 s Q j b v j 4 J t t P W N + k v s Z O G r 5 W x 5 a E S i c T 4 r F 5 o u 5 x l l B C K M 4 3 R O L z Q i A 7 q T S J J K Q k k 0 3 N 0 + N N K I t f / + d f F O S g b S 7 Y s o Q C 4 v E E f f n l 9 1 w K k E 5 2 U o F A H A u R d D B E k m C l + U W l 0 a q F L T h W s f V q g + 0 c t / q 0 y I C b v 8 5 T J 7 i t S 9 r j X q Z j b V G J + 3 r 7 q a W l W e 5 V C I M / T Z x U s J P J k E a n r w 1 4 Z I x O X W c R y Z A o j U x 2 I q U R y r K Z Q C g v S / h / + O + / I T / 2 J t i i c F 3 d w o Q y + P y P V 7 m h c G G 4 7 f P 9 N L E M q U A 6 i U E Y F f O L P g Z B d C z / m j A 4 p 1 I b A x q 5 T l p p f u X / U 7 C d + G 9 y Y p J K y 8 r I 5 9 X O C P w h N s F G p q k w s d 1 I N B 4 i C i 2 p / S O M H W X s J 4 t M i O 1 E 0 r G W U J a a Z 8 i E x Z t x c Y v / I 5 N p q 8 N 1 t f c V o Y D L l + 7 R G C a s Q Q U U U n E s N p U m k i E V B y G K f a x K W I R j S U m a X 1 Q k O a q I 9 d l V w c 1 b p x i S 1 D k g h o 5 P d W A + X E w 2 W 8 G i Q E U a n E J s B V H 3 O M w z g W 4 P m 1 n o I E t 6 n C I X z m c Q S W 3 i b y e T m g G h p n S B W D H 5 R a 1 t L f T X v / w R 7 n D L g w k 1 a q v F r Q 0 0 u k 8 / u c i N l 5 s + S C X 2 l S K V U g c 1 g T I k F Y I i k E 4 j R l M T / k h K p X M u a T R 2 n U y l l + m 1 6 j g 1 l i W o t 6 + P 2 l p b 5 b s M g e w B e 5 + X + B M 0 x 2 Q a n F Z k U g Q D k U A g l R b S G E K l y I Q 8 i 0 Q p M u n x J i W d F L G C w Q D 9 4 z / 9 J 1 k 2 8 g o K r w i V B Q P 9 Y 3 T 9 e h e X j p Z U I r F A n n R p p Q i k Y n 7 R x 2 A O Y n y S O d b A e Z 1 c C 4 o / q l q 4 6 Z s M a q 1 I 0 O y S i x b 6 v 6 W j R 4 9 I t i E R r j d S 6 e q A l w K e J I U i + r y N R C Y t x N G k A m G U u q d I J W N O N k J Z k k m p e S D Q 2 + + d o I O H V m 5 H t r V B 9 P 8 B L a z b k J K n B b Q A A A A A S U V O R K 5 C Y I I =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2 8 0 d 1 a 8 1 - 8 5 3 b - 4 c 9 e - 9 0 2 7 - 9 9 9 1 b 2 a c d 8 2 7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 - 7 4 . 9 9 9 9 9 9 9 9 9 9 9 9 9 8 6 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2 A A A A N g A b T C 1 p 0 A A D M k S U R B V H h e 7 X 0 J d 1 v H l e b F D u 7 7 T o q m J G q 3 r M 2 S L C + y n T j p T j q d T q b T k 0 y m Z 7 o z Z / r M L 5 v 1 u N P d p 2 3 H i a 1 Y s i x L 1 m r t o k i J O y n u C w g S K + d + t 6 r w H k C Q B K n t A d R H F q p e v Q f g o a q + u k s t z / X v 5 6 8 s 0 y t k R X E w Q B 8 c 3 U t L 4 Q W a m 5 u j s r I y G p l z U X 1 J X M 7 H 4 3 G a m h i j u o Y m W l 5 W x R h Z W q J A M C h p Y G Z 6 k i q r q v m 8 O r 4 z 6 u P P 8 N A P d y 2 p D E Y 0 G q U n 0 0 v U W l 9 O s w s x u n D h W / r J j 9 7 T Z 9 M R i 0 X J 4 / H S U s J F F x 4 X 6 V z O j y 6 S z 2 8 d r 4 S L X C 6 d z A K X 7 a R K q + v d L j e 5 P W 7 + T g 8 F / G 6 K z d 2 l W G R R X f g K K + D 6 5 J t X h M q G j 4 6 / w U S a I 7 / P R 8 l k U o I h z e z M F J V X V K W O D X A c i 8 X I x + + x Y 3 5 u V k g Q i 0 b o y p M a 2 t f s p s a y G C 0 x + W b n w v T t I y Z v w E 1 v d J R T Y 5 V X v 8 u C + Z 4 o v 9 / n D 9 L E k 2 H y V 7 T Q z W E / R Z l Y m w H T B S 9 Z Y c h l j 9 1 u J h Y H r 9 d L J S U u m h u + K u d e I R 2 v C J U B N z e e j 4 7 t o 4 W F U K o R j Y 2 N U k 1 N n b 6 C m F w J i W P R G H l 9 X r 7 G I 8 f D Q w P U 1 N w q a Y P 5 u R k q K 6 + U N I h h G q k 9 b T A 6 P E i N G e 8 3 A F H P 9 5 V R I q k z n h l W l 1 y Z x E J Z I A 1 S + X w e i k 6 9 I l U m 3 D p + B U Z d 2 1 E 6 / f p 2 l h y L 0 m i M Z L K T a W Z 6 i h s V G p a b / I G A k A n k Q C i v q K S J 8 S c 0 O z s t x 9 N T E y k y A T g 2 W F o M 6 5 T C 5 P i Y k A k q X Y J V y Z H h A f m M x 1 N K Y t 0 Z K 3 k O Z A L U v S N k w u S b Y M o D 5 I 5 E Y u S p O E K l j U f 1 1 a 8 A s I S 6 + k p C M d 7 Y e 5 D q i p Z o I T T P R A l K A 4 K N B N s B w H G Y b a k g n 3 P p n h r E 8 z C h E o m E k G t s d J g a m l r k + r X w B N c 1 N u u j d G m F z z L f C X u s P 1 T K 6 m G c L v V Z d t n z h r k X O + x 5 S C N A Y i n b y k u R q W v 6 7 N a G 6 5 M L W 5 t Q 9 R 1 H 6 H D N o n I w T I 5 T U X E J S y e f N H K o Y J k E W Q i F q L i k R B + l A 6 q g U f 8 M J i f G q a a 2 j k J M 1 N L S M p 1 r A a S B N A R J 0 U A z c X v U R 6 N z 6 Z / 5 o r A W s e y k Q v C x 6 l t W 5 q L p w a 1 N L N e n W 5 h Q p Y 1 H 6 K 2 W s D g H 0 D i g z i A 2 6 o 1 p P A b I X w 1 2 y W J H e G G B / H 6 / O g / i 8 E f C Q W E w O z 1 N g a I g B Y O r e + i + 6 H p x 0 i k b M s u B c + R 3 m H x D K n Q M w a C b F s e 3 L q m 2 r A 0 V r D 1 C J 5 p C Y g 8 Y E g G I E d I b k c q D y j c x N i r 2 T y R i u b 0 B S L d M Q H 2 E N P P 6 f O J K R 4 M D m S D J Y E / B a 7 e 0 u E A L 8 / M 0 O z O t 3 5 W O M w 9 f L p k A V S b 6 Q G D Z V Q j o f N B h o C z D 4 T g F a o 7 o 6 7 Y e W E J d 2 3 I S y l d 1 m N 5 t n 6 f h w X 6 q Z 1 v G N A w A M d Q / 9 L i h E M a e K i Q f j U b y 5 u e o t K x c 8 u x Y Z L J B X T S Y Y 4 K U V 1 Z J G p 9 T W q r e E 4 l E K M D 2 l k H m M b 5 / n r n 6 3 c B a Y 0 o v D 5 n S y h w j R j D S K h D w U W z 6 u p z b S n B 9 + u 3 W I Z T X F y R X y V 4 h E 2 w X q G B o w C A J S B Q s K q J k I i m x 6 o X V + + y D t Y k E H B X p Y 0 V 4 L 6 S P A d S 8 1 e y s K B M I D g w 7 I K n 8 f p V 3 r i e w 6 b G l F w W m D l 7 S Y A h l A t R f v 5 9 t 0 X A 3 J W L z + q r C x 9 Y i V M V h 8 i x H 6 e S 2 s E g c u 2 S y w 5 6 X z d G w r N / r 1 j Y T P m t 0 e I B c f F 2 Q i Y d B X 2 N P r S A Q P p s b n B 1 4 / 4 X e I l q K O 5 t I m Q B x 7 D D H i J W k U q R K h u 5 w m U X l X K H D j S I o 9 O D x B o R M 0 W g s j U y Q P H b A E 5 d J M K h k m R C P n M 0 B A U 9 e c 2 u 7 D O p i L M r j s U x T S E E 7 p q e n d M r C l c F g 3 p E J y C w r c 4 w Y Z Y z O q M g T E a 3 A 7 S n K W j e F F r j m s 2 U X T v B 4 o e b t Y 2 J E K e i J p c g E + P x + i R W W q a S k V K c t F B U V 6 9 T q s L 9 v M Q z C L t O T k S E 5 h q T C r A s A 3 1 t U X C x z 9 2 B z Y T A X 1 8 0 t 5 a 9 v S M r S x q t M U k 0 v Y D p W n J a D n e T y o p y y 1 1 O h B N d n F 6 / b i q P w 4 C k / x G Q C k R L 0 w c 4 w a l r y p 6 f U p F U A l Y 8 A W w h j T 0 0 t r T I W l S v g z S u x j T F h d k O 1 b 5 6 u j l Y R c y u F s s A y 1 Z Y m 6 P G k l w 4 0 R a m x T E 1 9 u D H k o 4 m F l S 7 3 / A J s J 5 1 k r F T / E L g H X 7 w r + Y W K g n a b e y s O i Z o H M q G 3 / O p h Q M a c r l 6 5 R u G l i K h z E x M T d O f O H R o b H 5 d J r Y P D Y / x O W 8 t Y A + D K l X 4 / f T t c J 2 N F 1 w f 9 N B 5 y 0 2 L M R Q M L 5 W l k A u Y j L i E T c H v E n z p / q C W m E n m N d H s 0 U 1 K p Q J Q I 7 J H 8 Q o X r D w U q o X x V h 2 h x M S b j I / Z K / W h 3 h L 7 t D d D x t r D k Z w 7 G z o d C F A w E a J w J N j c 3 T 6 O j o / T + + 6 f 1 W Q u 3 R n z 0 Z H 7 z U g X G 6 4 e d l g 3 3 s g d v n y X s z o o V k k q O E + S L d k l + o a E g b a h g 7 S G W R H E h k C E T 0 F S R p O + H f R S J w 7 Z R 8 9 A y U V p S Q v f v P 6 D 6 + n r a s 2 c 3 1 T c 0 p N 4 P Q K q g 8 T 8 N m Q B 8 T p g l m U E 9 q 4 J A S 4 W K b W 0 y 7 2 C k E 2 D S i F V A 2 k 0 x X y f n p t d b I Y S C U / l K G / Z S O J w Q y W Q I B S D e X R c T W 6 W u F P m S v Q L o S V 9 / / U B q X K m 1 p Z n 6 + v s l j f G h Z z l z 4 S J L S q P 2 l Q d V Y m h W E X W 1 + 8 s X m H I H 7 H W Q X O a y 5 z / M n I / 7 t k t + I c G d h W R 5 G / w l F b Q Q 9 q W R y Q T g + 2 E / b a + O 0 d R C 7 v 1 I a W k p T U + p 5 R h 3 R 3 N 3 V O Q C k O n r H j V G N a i J V E j Q x S 6 w 1 4 X k c 8 c V i 3 P a U 7 m i H v M 5 F J S E S n h f E x d t N j I B b R V x W X 7 O 2 m B K M q w H 6 P 0 7 d m y n u 3 f v 0 2 0 O z x q x p I v + 3 B 2 g J V b / 3 G 5 1 U 2 8 0 p w + C 5 q / 6 p 8 m j k V 4 n / K N c b l p M q K l d h Q L X 5 5 e + z 7 F p O R u B m o O 0 s B A X 1 3 e m q g c E v M t 0 s C l K 3 R N e m g q 7 q b Y k S Y d a c h + 9 v 9 T v p 3 k H j x e B d P q n O g 5 2 J w W I h E O V x y p g I k 6 u Z I J K P I P q d J 6 j I C R U U W U r L S 6 q G c + G Q I A 9 v R Q j u j b k E 8 k M u F w b a 3 1 O J h O A n x r k T s O J s N c D S G Q B 5 H J T g r M i y 9 a q 6 H x G Q d h Q S 4 n q V e 0 m w K T b q 5 h w k i I a D + V u s z y r a U E e V u k Q O m t j 4 j b 3 c h q 7 H 5 n Q W f d 0 4 1 G 4 z 8 Y y 5 S V 0 G j L r I 3 W s x B X f u z e t T v M 1 5 L 2 E C r K q B 7 v J S K e 0 y m L Y k j Q w 7 R F V z + B S n 3 3 q 0 e r o Y T X x W W B n L a s 3 / P d w w i c 2 X J z t p w u 9 f u q d 8 g o Z Q P g f d i 7 R 6 6 y a 5 g K Z i J m B 0 a d 0 5 z 9 P 2 O v C q i c l p R B 7 P b V y L p / B v y S D Y n k W w u G V q l 4 6 r H y 4 v V s q 4 m J P A f O R 3 P o T z H D Y C B r L E / T e 9 g j 9 o D N 9 / 7 o H Y z 4 m k T 7 Q C E f d Y t d d e O y X 8 a 0 r g 3 5 q K E u K x H p z W 4 T q 9 P i U A U h p k K t j x T n I c s N c b 2 J P M a k w y 4 T V D M 5 M r + N 8 C q 4 / f n c z 7 6 r F w F P x e m o 2 h F 3 d M 1 i d Z B Y + 3 L k k c 8 z W A t z l w z n s 6 2 D f v B K 4 2 B e g 0 A b J a F B d n K Q j r Z a k w v c / a 7 f 9 y 4 L d S Y H 0 8 j J 3 i n H W M u K s 8 i Z j V F O y c k Z + v i B v b a h A e R N F I p p I 3 F V n k i c H L g m w A + t 6 C P r W / 7 B q m y o J T C 5 4 N k 0 m A J 5 I S C w T D J l K A 8 t 0 s j 1 C 2 0 q m q S j 8 g I 5 v i 1 K p P 8 c f 6 x C k d 3 p 4 5 Z 6 d e z U h F 6 d L k g s r 6 j t f Q m 4 6 j w M R X a 7 V k o n J p F W J d F K t 3 8 i w b K k 4 B 7 J s r 4 l n t V c M c O p w h g v + y f z 6 R a s c E / o g R 4 C k G K C u L V q k + p I Y l Q e T d P K 1 i N x j E 6 u a + Q d V / r A t m V G S m k w 0 S V 4 + I i 8 J 5 S 9 t p l j M O C E 2 p + o B D R v w i K 0 2 Z u V x L d O H r O o Z v m G j k k e P e 3 N S E Z V j Q h 9 o Q B r u a Y j R v s Y Y + T I + Y j / n d d T E 5 L 7 j i S R V V J S L w 2 S C b Q 9 0 D i C U c Z 3 v q o v J v M A i / j w Q 1 9 y f U 5 C t j s Q 5 w Q H r w + q L n e t c W Q u u P 1 2 + l V v r c x J K D 9 D S U n Q N z 1 7 u P w m N E A 0 1 F 4 A A m M u H i a x 7 G u L k 9 6 j v m Z q a o n B 4 U e L h 4 W E K 7 v g p x Z e f z j O I z 1 5 r b w n 8 x m Q s T B 5 / 9 r 0 r p K / n l 9 U c F 2 7 u C J L L L 5 d m d l s K 2 w p g m Q 3 s q E Q i R i f b 5 u n x j O W A y R e 4 / n Q l v w h V U t t J M 3 N e k Q S b d U R k A g 4 A h N e q N 1 6 B 0 9 P T 9 J g l 0 u 7 d u 5 l Q k y w 1 K u j y k 3 q + D 3 2 B w 4 A m 7 K R b s 5 N K k U k 5 J 1 z J C N u H S 9 Q 7 l 1 9 q b N 6 p f O G l Q E o y P S v A A Q D X 9 Z U B / 4 a J g E W J I y O j F A j 4 K R 6 L U 1 F R k W P J B N h v b S 2 7 8 I X B f k N M L h A M I Z 5 0 0 4 0 b N / W J / E F e E c p f X E P R a L q a Z y f W 0 5 J s Z t F N X 7 J K 9 + f u Y F Y b 6 N a w G p A 1 w C L E P 5 8 5 S 2 X l 5 d I I h o Z H 6 E r P I i 2 G Q 6 n x o h J / U r x y T n Q Y r K Y O v k h w D a b q U U k r D o g 5 h M u P U X X A C a z P H a z y 3 X Z A s e Y G T / l + t l W e b t x p o / D D y O d / u z 1 T x e r h 6 / U h u n n z F h 0 7 Z j 1 9 Y m J i k r q 6 u u j 4 8 T f T 9 u n D f S 0 s h E V N v f 4 o R E u + F v K v s f X y i w I c I J j l / r I B I i n n E p O c 7 S e M S c X x F J J E l E 6 0 L t D Q U v 4 4 K G R F c r 6 E a F S t v j V E e t 5 k A q J x 1 w r n w D S r i H c G o 9 T e v k 3 n E C 0 u L t K 5 c + f p x I n j a W Q C + c + d + 5 q G h g Z l P 4 s j u + p X k M m 2 6 9 g L h R P I B K i 6 M / e i Y 1 Q 4 p x e 5 / D P b g Z N D 3 q h 8 R b X 7 U 7 b T 8 y L P R j A c K q b J 5 S a Z g x c O h + k M q 3 6 n T p 2 g 3 / / z v 9 L 9 + 1 1 y r 1 h K / 8 k n n 9 L R o 0 f E a d H U 1 E h 9 c y u 3 K n s + z 3 3 K U 9 h b J x P q x p C f G n z 5 s 4 m N 6 4 u r + a H y L R f v T 7 n K I a U k T x P r Z R M M N l M g W E z b a 5 P U V B a j T 8 / d o 8 M d A a q p q a a q K r W / u Q F m P T g R p W z r h a I v u X / l e k x g h y q o f H E 8 e A 7 q X 5 S O t c z T e C I / N r H h E l Q 9 g d N D P J 5 u M z l B S h k U F Z f K y l 7 M G v + 2 r 4 h K G / d Q Z W X l C j L Z J V F p 4 O n F k s + 9 L A O 3 B l g O s l m 8 d D J p o L a t F x W G h r B p q H X s 5 C C e U 6 e H o t p 9 K d s p H + A L F N P N 6 R Z 0 u G n e Q h D O I J T j T P f V 4 F 2 O 0 M 6 i R 7 I N N I B N N L E c J J + R V r u p B u C i o q p 2 8 o f G 0 t q E U 0 N e T I 5 l e z + r V w 9 w K s n g k j 7 b E 6 A b D 8 b o U n d E H B K P x j Y / 8 o + Z E x 4 u C 8 z d O 9 G 2 S O U L 1 + n y S D U V l d V K M d W W J O i d j g i V 5 N l E 2 U y o u 8 c v s u K u c R 9 5 v d w x 4 d D h w f X l t T u O r 4 G Y f 6 / s B w 5 S Z U o q J 0 s t 3 N v O s j G K L 4 z R w M A g j U 1 M U + X + v y W v L 7 e F j Q a 1 p U n Z D 8 M M x H 5 / 8 y a 1 t r T Q V L K B d t S u n L i 7 E T s N K i N 2 u n U E u L z E h m I 7 W d l Q m D U R F R d 6 c O o i t b 5 x U l / o X D j e h v I W 1 T v K u 7 c R Y H y l t a G C S h v 2 0 I c f f k C / / r t f U k e d O + V U y R V 2 M q E s H j / q p e r q a u q b 9 m Z d I m J f V o 9 g J s n u b Y j R B z s j k m c + r 6 b Y Q Q P O 4 t k z M G n E 3 A 6 8 X g p E 8 d A F d e z U 4 A x L d A 0 k v b W r k i k f C H a 2 J 0 h 3 R n 0 U 0 2 N Z g c U e c o 9 d k L Q B G v f u + h h V s D q X C a x / s m N m d p a 2 b + 8 Q s g K 5 L D o E k d 5 m d R D E w p 4 W A L a B / g G H S N y d 0 3 q v F w K u T / W r V m L S s 4 N G + h / p I + f C d e b 6 X U e 3 y n h g L 9 s f k b x T 9 7 K h m O 2 b + v g d q q q q p o r K a r o 9 6 q f G s j g 1 l i f p S 1 b T d t b F Z Y n + u X s x C i 0 l a E d L O e 1 v T F 8 2 M j 8 / T 0 + e j P F n V F J p R Q 0 F n s F 2 F 1 A R Q e q X O R X J 1 O U y Z p y L y g e X O W b F x C j O 6 j 5 U v + r o H a r f c 1 i u c y o c L 6 E S 2 t e c b + T J B v y E m 9 0 T F E q W U W L Z J W u s Q K Z z L M X w 6 x 6 O e 2 l 4 1 k P H s Z e E Z 3 Q F m Y C y s j J q a 2 u V i a N m + c j T A i p g u 7 d n w 4 s d n y U g m V D H m l Y 6 W B G w 5 K 0 j V 8 L Z S z o c b U M V V 7 e p Q s 5 C p n z k F 4 x / T 9 1 h e j B Z Q l 8 / C t C 1 Q e W c M D v G A r P h J J 3 / 5 g J 1 t m R f 5 6 T g S k n s z Q J P I D H A Y 3 0 6 2 p v o / Z 3 p e 2 K 8 U I g K q 8 o h W 9 0 i a y 5 Z S U v T o 5 x a 2 V a c E h w t o a K J 0 l U J l d Z 1 5 R F K y i p k E B g w + 0 b Y 5 9 T 1 j c e o d e d B q q 1 b f e N H L B X Z u 3 c P / d u / / T v 9 8 8 f / Q p 9 / / i d Z 3 J g r 8 N Q P e 5 F C x T L 3 B G n 1 U m H u a 5 U q D 2 L s w M F w n b l x z 7 E t c 7 l o j 5 5 d r r Z X l j z d E r K T r H C Q a 8 P G n h q x W J S 6 u 3 v E 8 1 d e X p a S X u V 6 W U k m M P / Q v s v s 9 P Q M V V Z W p K 6 F A w V j a C 8 a u G d l Q 8 F d j r 0 W r Z n n 4 k b n e G f V P A U b m v U 7 n A f x n j o 1 c M f J s C q + 0 E m 0 G b i 5 B g O B g E i s a D R C w 8 M j 1 N 8 / Q G f P f k 0 L C w v 6 q n T Y y Y Q l J X B w 2 I n n Y 9 t s F z d c m u u V Y 0 y T w n v i f O 3 z h t S x / E M z 0 T H / q f 9 l G p 7 z Z m 0 r T g m O t q F k R y M u 1 V d E W h 9 Q 2 d r b 2 6 m z c 6 c 8 L a S C p V N J y V p 2 m A J W H P / P / / V / 6 U F X F 0 s B y + C v D k b o j d e 8 I i l P t k f p n e 0 R q l 6 8 S u W + 8 D N z h q Q D n 6 k + 1 x B I X n S 2 y Z t d z N 5 W n B I c b U O 9 I t L m A N X J r C K 2 w 6 j N B i j f U C h E t T U 1 V F x U L C 5 5 A N O k v j z z Z / I z 2 Q x A t q X w P B 3 v c N N 7 O y L P 3 i N o J 4 5 A D l S s Y a W c C 8 f O 5 f O X N a 0 q n Q q d Z 9 h / P f E U g 0 L y 8 O 2 B w T Q C R S J R + j / / + / / J I s j h o W F R C z / 9 7 H O 6 e v U 6 v f 3 2 S a q t r Z G 0 u j Z C h w 4 d k g 1 n D P D 4 V I / H G v R 6 b 8 c i z Y 4 p l f B Z A L / W S C F T 7 / K n j 5 E v V 3 A 6 P j W U t c 0 4 I T h W Q s X Z f s p G J o X V 8 v M f 2 H d 9 Y g H 7 7 K G G N g c Q a t u 2 V t m R y Q C e w b / 4 y x 9 R c 0 s T B Y I B s Z 0 + + u G H 9 N 5 7 7 4 h q i K k 9 k E w g I W y y 7 u 5 u / U 4 F S L s W f u / c 3 J w c j z 1 5 Q q f 3 P M u l 6 c I c X e e g k s p S L 0 I t S S J + O O 7 c L a m 5 2 p z 5 5 / G X r 0 G o w k U k 7 q K a j G 2 d N w p M J L 5 9 + 5 4 Q w w 5 I n K 4 H D y W G n e X 3 + 1 N q I a Q S H B u w x Y L B o D x n e G x M L Q 0 x m J m d Y + L 5 h H T X r l 1 n q V b 3 V G u w D F D P J v C L F e N P j u U i n a + k r b 2 t O O n P s R J K e f g U p C C 3 C G C f Z G 7 r v F F A 0 v z l T 3 7 E p L r N R 1 b Z g S w H 9 u + j j z / + l x V l i n P z b E 8 Z 1 N f X 0 c Q E N v A M 0 / n z F + j O n b t U U 1 3 F x w u y 2 9 O R o 0 f k u t N 8 v 0 8 P R R T c E U g k / 0 I e n Y n c V I x h g q f r c J 4 n H G t D G U I 5 k U x l w S T 3 7 P r g W S I 6 S z 7 3 5 h o L J s 1 2 d T 2 k S 5 e + o 8 8 / / 4 J t p E G 6 c f 0 m N z 7 L c w c 1 7 9 b t O / T u u 6 e Y d G G d q 1 B c X E x P R p / Q I p M R 0 u r B g y 4 a G O i n r 7 4 6 R 8 3 N j T I h F 5 I L 9 Q H J 1 l B f L + 9 D O T x t U Q h v 1 I v E q s 5 1 W s f m O B X r d u K 0 4 P r q 5 g P c p e O Q D O 6 i h Q V n 7 i E B o P y e 5 V 3 g N 3 q n r 5 M 3 O s W 9 / 2 F 5 + v x G M D A w I I 6 G A w f 2 C z m w I O / j j / + V j h 8 / S s V s I 0 V Z T b p y + S q d f O s 4 S 5 9 6 8 d r Z d 2 c C 4 P H 7 4 x + / E O K 8 9 d Y J W c Y P G L U Q 9 w h 1 E u c z s f m 9 M v C c X T U Q j a 2 Y 8 c x d r I l S + 0 l g c F d v K c b H M s A b i 9 B y I k I n T 2 z X 7 3 c W X G d v d j m S U P F A J 6 s X F q E U h 5 x D q G c J P D k D A U C j x q D s f l b N S k q K u f E W U V n Z + u Q a G R m h i x e / o / f f P y 0 D t Q A k U l 9 f P 3 k 8 b k n v 2 L F D v H V r Y W F + n o q Y g G Y q U j Y s L o a p q K h Y H x H d f d B N w 6 4 D m + p k U J d C J B B K 6 j o u c c A d p f l F E M v M l A C h I h K S 8 S i 9 / d Z O / Q n O g q M J h V 4 V m 8 i r p w Z Z a h Y i U T U Q 7 G l + Q T N A 2 k w B Q Y R X 5 K m U e t G H 6 n 0 6 D Z j r D O R Q 5 6 n I u s B + z i D j U M G W m e 0 8 d p W 1 b 9 o C G y j C Y Y l V L x j g a H S Q F p h W l D m 2 Z P D 9 9 7 e E h L J U f C 3 Y a h u S w O N W 1 8 d 1 e n Z m m i o q 0 z e X s a D e P D M 9 T Z V 6 A 5 r 5 u V k q K 6 + g w R k v z S 5 Z c w Q l 4 h f z d a Z D N P k Y F U g K m Z a 5 0 0 y K x J R l G z L t S C 3 f w N b W 6 A h i T K B o l O M o y i M i 8 T u n O v F J j o P r 7 C 2 H E s q f K a G s 2 3 S E y s f t u q o o K R N c U 6 1 o E 8 D z q U 5 t X 9 0 J g e l D s I n 2 7 N k l 3 r m W l u z z 2 L A z 0 O T E J B 1 8 4 6 D O W R / d X f e o Y 8 c u U a s w x m S k F 8 p 3 N e I a Q I r A Q V F a V q 5 z i P q m P N Q z 6 e X 6 U h 2 a D K W t 8 j m q D m E P 8 S t U P E g p / k y Z t 4 l Y 1 k K B X D a V L 6 7 I B A n 1 7 j u 7 1 A c 5 D I 7 1 8 q 3 E 2 h X 8 o o G G I G R 6 C m D H 2 D d a 1 5 8 f h + d A Q V 2 D D T Q 4 i C 2 1 V q K x s Z E e d H V L T 5 8 r a u r q a X p y g n w + P 9 0 Z D a a W 0 0 + M Y Y n E 2 h g a 7 C O f P 3 1 v j M d M J k x T e r 8 z Q p X e G Z 2 7 O o R U H K y Y m a i P r Y D O V I f U V L T N O W 5 e B L h K U Y j O C 1 x u a U B u o Q F r J 7 G K d z V A O m P / 9 C N H D s n A 7 F / 9 7 C f 0 6 N E j G h s b k / M g T 6 q c O A F b K d P R s B a q q m q E V J B G H b V x W a q f 4 M + r a 2 h i t X O R V e 7 V X e J t 7 d v 5 n t I d E S c 7 o v J 7 M C 2 p O T h F D a z K r j k + L T x S 2 s d K E t n j l e c y 2 4 t T g j E 1 n B f w I i k N W 7 J Q g M L H 3 u l D s 5 l 2 z 7 L Y C t 9 + e 1 E G Y M 2 G m V D J 8 H C C 6 9 e / p 9 u 3 7 9 L v f / + v d O X K F b p w 4 S L N z s 3 J V s 8 b h V H t s K / f C Z Y u Z r k R n C G Q Q F 3 3 7 6 i M H G C f x V 5 d U 0 u v N 8 W p z j Z I n U 3 7 y 0 Y Y f p E 4 2 z n E K B 9 8 l C P D u V s P r V J w E G K + n b S 4 B L 0 5 D 9 Z C P e X 9 Y L n E 6 Z 3 K j o L N d O n S Z f 7 N C T p 8 6 B D V 1 N Z I v h 2 4 B t I L M y H M e q g / / e l L l m S H q a P j N X 3 V s w H K e j 1 7 K h P G J g N m l 9 y p z W d 6 + w a p p q G N c P R d n 5 p x A a e T 2 E 0 m 1 j a U 7 C k h N p R y l 5 s 4 F l 3 i 9 0 T p g 9 O v y 2 c 6 D Y 4 d 2 D V 1 i M r c a I X m E 5 K R a S q P D 0 g a 3 r 1 P P / 0 D n T j x J v 3 g B x 9 m J R O A u X d Y P A h C B Y M B u n f v P u 3 b t 5 e q q 1 f z z m 0 O c I 9 v p u w n J y Z 0 i u 0 / T a a h g T 5 q 3 9 Y i 3 s x y D s f a l P c y J Y l A L q S 5 g 0 i m 5 S n p p B x T 6 l j m O e K 2 H B g c a 0 N R Y r 5 g i L S a n Y T 8 F k 8 v l b j n p K F g G f v p 0 + 8 K Y X L 5 7 W h k m B o U C i 2 I 2 u f z P 9 t J o + G Q W s 6 x H g Z n L J U V J K h v W K l 6 N r e 2 S W x I U u a P c + N T Z E k F c T o w A R E b M i H W a S P R v P L 8 H 1 t b c V B w n b v d 7 U i V L + G p p 3 C 0 K K X y m U I H V O S g 2 9 b 3 t R p g p G c + 7 R 1 4 i 4 3 4 0 P Q o 9 f b 2 8 W 9 c l v V I 7 7 x z S m Y 6 r A W U B 2 Z F d D 3 o o p L S U j p 4 8 I D k r b b k f T P A 5 6 0 1 u J s J T O r 1 U G x N p 4 i p Q 0 O O v s c 9 1 B f v Z J L E K b Q E l Q + u c z U 7 w l o C D 1 U P q r + a J R G P R q i 1 u Y J 2 7 7 G e z e U k u L 5 2 K K H I 5 a P 5 e D P F s h B K v E N 5 R K j V n u h e X b J M R 1 q V 7 Y R 9 H d C Q a m t r 5 X g t P H z Y T U V F Q W p q a k q N H T 1 r 9 P c + o m 2 v b W x 6 z 4 N 7 t 1 k F L a b 2 j u z v M 0 Q C Q B 4 J f D w w R X R / 1 G W R C f m w o b Q d F d P 7 8 h l C H d j f x r + 9 W j 7 H a X D u w w K 4 t w O y 9 r h Z s p y M b G Q C p h a 4 E W k u Y r p Q L m S C 9 2 9 o a J h a W l q e G 5 n g E G l r 7 9 B H u Q O b d 2 5 r X + k U U R 2 h X T r h E a k h G h s b p Z H B f o r P 9 H O + m s 8 n 1 y D W a Z X H 5 1 L n o V J W p r c V B w X n 2 l A S 8 K r i f M d q v + L G k G 9 D s n Z 2 d l Y e 5 P Y 8 7 c v w w s K G P x 9 T h B o a m 2 i g / 7 H O U R g b H a a Z 6 S k m g j o e G R 4 U U k A 1 r K m p p f r G F u 4 c G p l A m n C a N C k y m e N U f l J 3 J L g / 5 4 X c l e S X A q 4 F v k 9 T u f l M r t U c E 1 M L b j r z I L c t u + A u v 8 9 2 0 5 4 9 u 3 X O 8 8 H E e P r C w l w Q i S x J P V V W W 1 K 2 + 8 E 9 G S S u r F L q G U i C q U p 9 v T 0 0 P z d H T 0 a G + T f N 0 + R 8 J E U W 5 e G z p F E q n Q o O e r h B F j h 3 Y J c D K x 8 c V E M U U q n M v M T S G j O C 8 A u x B f N 6 g N N i 9 6 5 O j m f l I d k T 4 0 8 k f y P T j X J B a W k J N + T s H c B q 8 H m V h 7 G 4 u E S k 0 P i T E d q 5 e 6 / k A U b i Y D O Y 1 r b X q L y i k m r q G s T m e j x d J O c V Y S w 1 D 8 e G T I i h i i L f 3 k a c F h z 9 w D V h O 4 T U c 1 R v X h Q S 6 z x d 8 O 6 o d 9 2 n s t f U q I 1 U K i q q q K i o i G q 5 Q Q J Q n 2 C T Y K 3 S e p i b n R Y C d n f d 1 T k r U V x S K h N f c w W m K Q X 0 G i n c S 1 N z q 5 D F Q M j C A V I M H Q F m t E P a I g 8 S a k 4 e q J d Q 0 g m k S R F I H a v l H c j H j H g u I x S T Q 4 O j b a h S 7 z D z K Y u / m V E o t p U d D 8 b W n o e H z V e O H j 1 M j x 6 l 2 y l A C Z M A K 2 m n p q x B 1 U z A l v H 5 g 9 L o d + 7 a R w / v 3 W Z p N 0 c P 7 t y S c 6 M s W Q Z 6 H w m h 0 J h z h Z F O B i A K O k H E c 7 M z Q j i Q 6 e 5 Y E f k D A V H 7 4 M H D + b 7 5 c k U c T g u R O E Y Q Y m l 1 z y J W k k 6 c P M D f s L K t O C U 4 3 I Z i c C E C K w i U c f h S s Q E J u t a l 4 y H 3 u k 8 T D L J k w v L 0 0 d F R a Y T o 8 S 9 f v i y u Z q C a b Z j x J 6 M i h X A e U m t q c l L m 5 M G W g W Q z 6 N x 7 Q F S 0 3 f t f l 3 O N L F n a t K u 8 j B t 9 i M k 2 P j Y q D o e R o Q E a H R m U z x 0 e 7 K f B / l 4 Z H 3 r c 8 5 A 8 G W N P c H M b Q N K F E 0 U 0 F / X T 6 0 0 x R R i u U y z N 7 + f P G J k F 8 Z R a l 4 p B n i x k Q l x R u b G V z C 8 a r v N 3 H 2 1 M W X 7 B m A x j 0 3 y P N A 7 c q M Q c A B M 7 A h u 4 F 2 g t x l 2 e C T g v T n W s r r r h N 4 N E c J 1 j K Q c I s x A O 0 y 9 / 8 X N 9 h Q K m M X 1 z / g J F 4 H 2 r r 6 P m 5 u a s k 2 c h P T A R d r N Y 4 n s B y e 0 A o V 0 u N 4 V C c + J + l w F b J o Q 9 x k L C s w / 9 k s Z Y k 1 k L Z c a e Z E A X a c z f 4 y A r d T n 8 7 O f v 6 m 9 x J l z f 3 H M 4 o U K 1 r P R h k o r q u d M J J a + S f u n Y A K H W w + m d E f K t 4 6 N A Q z R l 8 d k f P q c f f v i h D J J i r / O F h T B 9 f f 4 b + v F H P 2 T 1 q p Q m W U J h 1 o O Z t W 4 H b C + o i 5 s B v j u b f W v q x 0 g Y r M i F D W S P r / U l a H o R i x E x i I v B e z U h V g Z 3 + V h W 7 M a j T K g Y E y r C c Y S C f h d 9 9 G N n P 2 f X 8 S p f W T A k h Z 0 N + e 6 r W I 0 0 t 4 b X n 5 O H s R j Y Q r C r d u 7 Y S X f u 3 q U z Z / 5 M P T 2 P R G r 9 4 m / + W s g E o N F j v l 8 2 g E w g w M S 4 W m O 1 E U A S r Q Z D J g R j C 6 k Y D 6 Z O 0 s y S L y P f 7 o y A J D P H H E O y M d E 6 d 6 n 5 g E 6 G w w d 2 X e T 3 R q R g o T 9 b w L n 8 R 2 y V I R W s B A 5 H c / + N + / b t o T f f P E a 7 d 3 f S t m 1 t 1 N r a k j Y P D 3 b T / f t d F O X e P h t A O K 9 t H / N c A c l h p J E B j h F A H C u A G C Z O 0 r l u t X Q D w S K R S R t 7 i d N C J J Z g O u + 1 j l b + h v T 2 4 b T g f K c E A x u 0 i M H K Q Y 5 x 7 y m k H R Q M v u 3 1 8 + / V B z m i 4 7 U O u n r 1 m j R o O 0 C o Y 8 c O 0 5 d f n K F P P v 2 D O D Q y x 6 7 s u x j l i q q a O n F W T I y N 0 S L b c R i o x Z I P I Y S u r x R Z d P p K P 9 Q 8 f V 7 O 2 Q g E a S R p q I X I R 4 i z h I q T a 9 n Z A 7 o G r g v 3 H z 8 7 5 f 8 5 Y X a h h E I R D / e 6 X i Y T h K p y y R p k N q C X g u d w D + X B Z T r e v v 7 Y k g G W c m D m O t Z G r Q Y Q a W p q m i 5 e + o 7 e O n l c Z q h j M e C 6 u y V l A c r d b k O B G G O s B m K 1 L t I m W L Z T g r 6 C d I p r q c N E S T k j t O 2 E 2 N h O Z h 8 + h L q a E n r 3 / T f 1 N z k X e S G h K k o W p N e S n s w p T o h n B P 8 a 7 X h u a W P S F x N n s a H L W o D d h W 2 W f / q T v + D y X J a l 9 L f v 5 L 7 M 3 S B z v p 8 h j y E T z s P l j n s y U k g C y C X S S e f Z p J h c x w R b 5 m s s C a X y 8 o F M g O N t K B N c U v A s / r n g M 6 V B P g / y R t f R Z F a z s 7 J h d n Y u b Z x p L c C p 0 d B Q T 4 c O H a S p y d y f z w t A M v k D 1 o 5 H I A P y 5 m Z n a X J y n I 9 x P k h V 1 X X k 5 u + B m 9 + Q Z o W a p 4 m j C K Z C A p t d I q 0 l F y 1 D P V 3 Z J p w Y 8 k J C A Y 0 1 c E 6 o Q j Y V m A J + S 5 7 D v s G J H W e 7 A / L M 2 / U A S X D v / o O s r v G 1 g E F b z G L Y C H A 9 n s K B O j B E w Q w N t 8 c t S z g s 2 0 n Z R P B E Y l x s e B Z P p T R 2 k k U s B C W R E C s 1 0 J A J 6 V P v H N b f 7 H w 4 e i 6 f P X j w G M p U B a D X y p w a g w v z F 6 u t m Q L O 9 f h p c m H t v u + r L g + r e x t f 1 o H p S r E o 7 B Y 1 s 2 I 9 Y H N M D A T j W k M o i V l N w 7 Z i i i g r A 2 Z T P H j i T q l 4 x n N n J J O S V t B A 1 L E i F f L j 1 N z a s K I 9 O D U 4 e r Z 5 Z g j 4 U Y F K Q m E K C 7 O K g 8 I G 2 5 H j w F o S F f m y N 2 j 8 1 O u D P v r i Q S B t / w Y 7 3 t r p p m t 3 e y k c X t Q 5 O Y I L b k f n D v r u u 8 v 0 5 z N f p R 6 o l g 3 Y a G X n r j 0 p M t l J Z b e F M M 6 U S j P R M M 0 o E V d S y U g m E 4 N Y G G c S N c 8 4 L + C c k H q O U 1 l p I G t b c G r I G x s K o b E G F Y G e S 4 2 o S w + m K / W l 4 x k w e r 1 5 f M D 9 J 1 6 6 9 8 S 3 Y p z K F V + g I 3 u b 2 Y b a 2 F M w 3 H z f + / f t p V O n 3 q J t 7 d t S 7 n S Q B 3 P 5 U L Z 4 u v z k + B h L i m 1 8 r G w o R R Z I E 0 W c k p I y l a e P F V m U J A K + f q R m R S i p o 8 4 j I K 0 8 f j g G 8 U A k H H M c j 9 G P f 3 K a 3 2 2 1 A a e H v L G h D D A m l S p w q R C Q y o x P 4 U c V P o Z m 3 H T h s V 8 k l u l K s G H L n j 1 7 n q o M s K n m f b b D J i f G q a W t P b V v O e w l z P k z n Z c h E S b B g n g z M z P y v S C Q I o s V 8 D A B x B a J d A w C i T d P d Y z I Q 1 p I K p u z Q A V N 6 N W 5 + Y O 8 I 1 R H C / e Q p g J 0 b 2 a W T y s U B q m C q 6 h / m f j y g Z + u 3 b y H 3 o Q u X r q s c z c H k A I N v q o 6 f T 9 A 5 D e 1 t M l E W M w w x z V w Z r j c b m p o a p F n W R k y i Y S S + l E x G H + e p Z M l z U A c k 7 a R C X U p a S 2 l m F S / + s 1 P 9 R 3 k D y D x U R d 5 F d j i s C q C e z U z 6 g 5 S q f P 5 D 7 P Y c P 2 f 4 6 L l 8 k 7 Z N R a V u d r 0 o m x A e W G h H x 7 x 2 d 3 d I 5 N q 6 + r q U t O W T C e F G E E e D s D f Y f a I g H s c B I K a q K Q N 1 4 k m C 9 J P R k d o i Y o l L R J K 1 x m 0 i k z J Z G I z 2 x y u c p / X k 1 b v + R D y y o Y y o b P d y 5 W C C t G V o i t E k Q p L p H F d Y S A X O R X l R g s p c u r U S b p 9 C 8 / V X R t o 8 J 9 9 9 r m s q 4 I 7 u 7 i 4 S M a k P v 7 4 9 9 T W 1 p o i k D 0 o i Z K k U G h e q 4 L L N D 0 9 K e W P n W L N e Q Q Q C A O 7 S N 8 c 8 u h 8 R R 5 V X z q t S a T q 0 U g m h B j 9 8 E d Y p r G y 7 p 0 e 8 k 7 l M 4 A t Z X o 5 6 d m Q N h W m b a q t A j x w A J j g h p 3 L 3 u b X r 9 2 g D z 4 4 L Z u 9 Y F k 9 Z p x D b U P a P E f X T i S j o k V i y + I a V w R J y i J E y Y 8 s c a y u w b V Q B z H Z 9 t F i s 8 r H + / V n w A F h n B B G z c N 7 l J R T t h M e W N D Q u P 6 W a k 5 E 3 h J q V w c b 5 N C 3 x e O H C j K k U u p f b n 1 7 Y a D E r z o Q E C L E k m E t o H y W o h E h j h 2 Q c J j V g F L L l E o m x K O Y 8 a B J p v N U D J I k a W p y g u J c F + j u L v X 5 a T F i 3 g s y q T p K k S v V A S o 1 L 1 V / X J / / 8 b c / k 3 v K R + T N w G 6 2 g K 2 8 V U V A 7 7 Z V k l T U S y A V l O i X A B l M Z O A J h / f u 3 B M y A F j R i 3 E l 9 P 5 L S x G W Y J P q w d b 7 9 8 l 5 O 9 D w s Q H K 9 z d u s j 3 V n T Z d C A H P p M K 8 Z J S z K m t N J o 7 h i Q N J x s N + u t T r o 6 9 7 v C z N U A 8 4 r 0 l k 6 o W D 0 i h U b C 0 q h H S K U c D v k R k X 2 e o 7 H w I X Y f 7 + d b 5 W L A a u q j R F K l V Z I J a q N C W t C h s 7 6 t T Y E d D Q 0 M A q W F Q e H o D t w N B g r 1 y 5 R m f O f M W q X Z F s R Q a + Z U o h p N 9 / / z 0 6 c G A f N T U 1 M 4 E w J 4 + l G d t Y K E d M a c J M f 6 h r I 8 N D E h u i B E p r 6 H y 3 l w Z D 5 U w k f J 4 + J / W g C K i k D 8 e a Q I p E V o z 8 Z Z F O P 7 f V c P 7 9 5 a 3 K Z 9 D e W q Q q R S r G V B Y q T s W q V 1 Q N x o R C Q m l g m S q C 1 m 9 q a W 2 m h w 8 f 0 q 5 d O + V B 1 9 X V N f I w g d O n 3 5 E 1 T 3 i w 9 a 1 b t 0 T i Z C s X x C g z O B 8 m J 6 f E 4 5 d a H M j l i S E K E M R I q L M P v X T p s Y f i O A 9 H k S 5 v F S s y S R p 1 Y u p G p 9 X D A P R y D U 4 f P 3 l I 7 i G f k f e E K i / F G i l U m K 2 3 Q y y V i b Q 6 J 5 K q w M g E Z M 5 W h x 0 1 M z O b N k k W T / P A I 3 I A 2 E p v v 3 2 K y T J N f / r i D P X 0 9 C i H g J B A B Q z k 1 t c 3 0 P U b N z T B m D x M I E M U 7 J D U 2 z 9 E Z 7 u U q p c i D q 7 R 5 a 1 i K 6 i 6 w P e g j p R 6 p 8 i E T j D G D T F J e / c 7 8 8 n u G 4 H r U v d A Q b S y G 7 c m u X v w s f 7 t F e M a i + b c b g / r / Z y W m M 1 F D u h x o b q g Y T 0 X v G D S V h c n 6 U i b G n u C l + / a t R t M m L d S B A L s 0 s f E J s D G u s w q Y U d H O 7 U 0 4 w n z a l s v 7 K G O y 0 t Y b Q S R Z B x J h z g T 5 3 y P T + c x Y X C e 3 w O J l R p 0 R 3 6 K T C C N I h U I Z A h l F h A m 4 h H 6 3 T / 9 W u 4 t 3 5 G / 1 l 9 G 2 N N Z K T 2 d B E g p L a l E a h l V R F e w v R G Y R p a v s D + J / u a t 2 / S D H 3 y w g k w I h g y Z o Z i v f e / d t 2 l 4 e C S V B 2 J c v n y F z p 4 9 x + W o p I / a 3 0 9 5 8 a 7 2 Y W z J l C M H L k d V v i h r Q y Z d 9 h l k U n W j y G S I 9 V c / / 4 j v N H u 9 5 l v I q 9 n m a 4 W i o J d 8 b t b v U U m o S K k s V C j S 6 l h V s F F H V G x 6 X t P w + E W F z e I F e / r e a D E z I 1 j a z M y J B F 6 d R L B / r G O l p i V k l s T B 1 w / I e 0 C G g f 4 B O n b s G F X X V K t r + T 3 4 X W X l F Z I O w x 2 u S a L K U p H O k M q U r T l v 6 g P 5 c S a Y q i O Q K k L B g I 8 a G m q z 1 m k + h r y 3 o e w 4 e K C O C Y L K g 5 E L 8 i h S K S K l V 7 A 0 B G l Y T C q R V M r G A p W E T k 9 D q h c I s z A R Z P F 4 L D J l C 5 A k o p p J G a j f D 9 W u + 2 G P q I s 3 b t y k z z 7 9 X D 7 v y d g Y H T l 8 W K 7 D 9 C S U F 6 Q T y J R S 5 z Q x L Q L Z g + q 8 J O h O T t Q 9 q H k c Q 0 K x f k i / / a + / l O 8 r F L i + 6 x n M j 5 a z A X x 3 Z Z i 7 C t h R s K m w u Q v G N o x N p e 0 o x C 4 c u 5 R N J b Y V 0 i q g v 9 m 0 n c W N 9 7 k B 5 N B J T K B 9 Z 7 t 6 + P O V K 1 d l c x Y s g U 8 n E t 6 C 2 J L C 9 g A i W i R L 0 s V L l 2 R L M r i A J Z 8 J I 5 4 9 J t H 4 v I v u j 8 L r Z 0 l 2 S 9 0 D w V R s d V j 2 z S t B I n R w s J u i n B e j / / Y / f r P 5 M n Y o m F B D B U e o W I z 1 / B s j T B K L V C q t Y h B K y J V G J O S p m F 9 0 n i Y W P l S / q G i d R s A N 9 X k A B N A J J t U y N V c k a G 9 D n L q 6 H l J d X a 0 M 7 K p L L M L Y g y K P C Y p g a m N + T B + K i r t 9 9 5 7 d m i x a o n E a p J q Y J 7 o n Z F J 5 Q h 6 k N R l l w i v y N Z m U Z D J S C p J J k Q n b K i c 5 / t V v f k a V V R X y c w o J B W N D 2 Y P f 5 6 G 2 5 l L p B W W M Q / e S 4 h 4 W e 8 q q b G k A 0 j j Q C F S Q 3 l U H G T i W B q Q a j 2 m A E n S j z A w C E z 8 D p D 5 X x / j D 5 t S 7 6 / H 7 4 v T o 8 W P Z D k z d p / U 7 I H H s w f x O u Y a v l T y + D p 6 + 6 e l p 2 r V r l x x b 7 1 d q 3 u z C M t 0 b c a k y M Z + h 0 1 K G E v M x V D o h E M o X a R 2 0 A 8 K Q a e + + T q p i M m W r u 7 w P l w t Q Q h l c u d Y v E z p d b q + 4 0 U U 6 w a U O 6 a Q l l Z J Q 6 e 7 0 V d U / H K P Y 5 B / 5 c k o j l a O x V r G m X y n X m s t x y v Z W l V T n Q S Q h F e e w Q s b q X o Q i i y G K s n S p q G T p J J d q 0 t k C O o G F i D o X 9 J n O Q E k s L A 5 E 5 z L D t p T P 7 6 O a 6 h o p C 0 i n R I K J x F J p K g Q b T d m a h r T S w Y C U k g a Z L G K B R E J M q H k g F m J N p p K S 4 o K z m + z g l s O v B R q O H d 1 G X h d X O l e k 3 U 2 b q m S J l Z S y 1 J O M N I d U D y x p X K 8 b k Q Q 0 L D R c b m h 2 i Y U 8 E z K P d W M 0 Q R q p a a w i S U z Q 3 4 H G q W N 1 T Y I 8 l O D K S 9 C F b 7 6 V P c y V F D I N O j 3 g + v B S k v w e / D b k 6 W v 5 M 2 / e v E V l F e X U 2 t p K 1 d X V s k c f H B W 4 7 s I j N 0 3 O 4 1 r 1 m y 2 p j s 8 w a X w m l 6 P E O s 2 x c T x Y Z R + l 4 u I g / f Y f m E x Z 6 q p Q g u v y o 8 K V U A Y X L z 2 i a J x 7 D 5 F Q y j m h 0 l p S G V u K g 0 p D I l l S S i S T H O P T d F 4 q x m k V 4 w K d E o l i H a Q l B S s K n U l n w J R L X W C l O Z W K 1 U L K N 5 u n Z W 5 e f V 2 d I q 0 E v s K k 8 W c I b S O 7 c U R M s 3 Q K + A M i m X A d y A q i / e G r y 1 T 1 2 k m K x Z G n H R C a 8 H Y V G O c M w S T N R B K C c c i U T F h z 9 f e / + 1 v 8 g I J G w Q z s r h V O n t h B X j c q 3 P S a H I t 9 p S o 9 r b e V Y H p g x F o y y H n V c F K x f c A 4 L Z / D s n W s G i G C a Y i m Y e o g 1 6 k G q o 6 t t J J g 6 e e V Z E v I F m C 3 b t 7 W 9 8 l k 4 H x I H a O G S b 6 J R S p h l o N 1 D G c G d p J V x y p M T k 1 R c f N R i s Z w r H 6 z + g x d P n b p z W U n N i m n l Q d P l a m U M Q d 5 p p O W T H / / u 1 9 l r Z t C C 6 4 r j 4 Z 1 X 1 j 4 + P r 8 f d k 0 0 i 6 p X M a t r m 0 o u 1 0 l E k r S S h o p S Z S Z R q T T / K r S O N o o l C S y K s M c m 0 x J c a S k T G d 9 g p r K 4 3 T n 9 h 3 q 3 N V J X v 4 9 R g K t F p T X T q X h I J i Y m q X a 6 k p 1 T s i Y p M t 9 X i a F J r 1 R Q 5 H W R J V r m W S G s G p u n i a e J p k i l n K N l 7 B k + i + / + z v c + Z a A 6 8 r j r U M o 4 J t v 7 t N S F I 4 K T a Q U o a D + p b v T s U c D 0 v C F Q h U E W e Q P p J F z m j w Z M c 5 J Z E p W Z 6 8 J O 2 k A b r g S 2 d M 6 d v M H v 9 2 h H i X z 7 Y W L d P z E m / L d O J Y / k A Z / O L a p f M p D q d M c 4 3 G c P R M Y D A Z h Q C B F L K P i G e m Y L i U 5 g D g 4 1 i R S 0 t u o e S C V I l N 5 e R n b T P 9 B 7 n m r Y M s R C u j t H a O H P W P c C E E o Y 1 M x g W B T y W C v l l T c S A 2 5 V N o K n C k 8 U W n O w 5 E Q R 1 K p N L d S J C S p z 6 S B m 7 d J 2 I B G r 5 M 4 I f 8 q x k t b V Y L a q 2 L 0 + H G v 7 A G B + 8 M b F H F W B v v 4 k 5 F S i P s m 3 T Q 0 o 3 Y 6 U q Q y 5 y 0 y K R I p i Y T 3 K w K p Y 0 M m U R e 1 Z E J A 3 t F j B + n E 2 0 f k F 2 w l M K F G U l W 3 l d D f N 0 b 3 u 4 a Z C 4 p U K Y m l J Z V F K h 3 E U Y G A Y 1 A D D D F 5 + E R 9 L E k d y 6 u 9 e E 2 + B e u s T m n S p P J B B B 0 D f k + S 3 s Q j b v j 4 J t t P W N + k v s Z O G r 5 W x 5 a E S i c T 4 r F 5 o u 5 x l l B C K M 4 3 R O L z Q i A 7 q T S J J K Q k k 0 3 N 0 + N N K I t f / + d f F O S g b S 7 Y s o Q C 4 v E E f f n l 9 1 w K k E 5 2 U o F A H A u R d D B E k m C l + U W l 0 a q F L T h W s f V q g + 0 c t / q 0 y I C b v 8 5 T J 7 i t S 9 r j X q Z j b V G J + 3 r 7 q a W l W e 5 V C I M / T Z x U s J P J k E a n r w 1 4 Z I x O X W c R y Z A o j U x 2 I q U R y r K Z Q C g v S / h / + O + / I T / 2 J t i i c F 3 d w o Q y + P y P V 7 m h c G G 4 7 f P 9 N L E M q U A 6 i U E Y F f O L P g Z B d C z / m j A 4 p 1 I b A x q 5 T l p p f u X / U 7 C d + G 9 y Y p J K y 8 r I 5 9 X O C P w h N s F G p q k w s d 1 I N B 4 i C i 2 p / S O M H W X s J 4 t M i O 1 E 0 r G W U J a a Z 8 i E x Z t x c Y v / I 5 N p q 8 N 1 t f c V o Y D L l + 7 R G C a s Q Q U U U n E s N p U m k i E V B y G K f a x K W I R j S U m a X 1 Q k O a q I 9 d l V w c 1 b p x i S 1 D k g h o 5 P d W A + X E w 2 W 8 G i Q E U a n E J s B V H 3 O M w z g W 4 P m 1 n o I E t 6 n C I X z m c Q S W 3 i b y e T m g G h p n S B W D H 5 R a 1 t L f T X v / w R 7 n D L g w k 1 a q v F r Q 0 0 u k 8 / u c i N l 5 s + S C X 2 l S K V U g c 1 g T I k F Y I i k E 4 j R l M T / k h K p X M u a T R 2 n U y l l + m 1 6 j g 1 l i W o t 6 + P 2 l p b 5 b s M g e w B e 5 + X + B M 0 x 2 Q a n F Z k U g Q D k U A g l R b S G E K l y I Q 8 i 0 Q p M u n x J i W d F L G C w Q D 9 4 z / 9 J 1 k 2 8 g o K r w i V B Q P 9 Y 3 T 9 e h e X j p Z U I r F A n n R p p Q i k Y n 7 R x 2 A O Y n y S O d b A e Z 1 c C 4 o / q l q 4 6 Z s M a q 1 I 0 O y S i x b 6 v 6 W j R 4 9 I t i E R r j d S 6 e q A l w K e J I U i + r y N R C Y t x N G k A m G U u q d I J W N O N k J Z k k m p e S D Q 2 + + d o I O H V m 5 H t r V B 9 P 8 B L a z b k J K n B b Q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 G u i d = " c 7 c 6 9 1 8 e - f b d 4 - 4 9 4 3 - b 5 c b - 9 e 5 0 1 6 3 7 f d f 2 "   R e v = " 1 "   R e v G u i d = " 6 9 4 e 2 6 4 c - 1 4 6 4 - 4 9 7 8 - 8 6 6 5 - 2 1 c 6 b d 9 a 2 0 0 2 " 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6E5DF34B-5CE7-4D6C-8A29-BFBB507836DB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36B8E34F-E009-4699-B8FB-DA8D29EE462C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 CALCULO CATAST Y CCIAL</vt:lpstr>
      <vt:lpstr> 9 Grupos Promedio en 4 PUNTO_1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mzambranop</cp:lastModifiedBy>
  <cp:lastPrinted>2020-08-19T01:00:41Z</cp:lastPrinted>
  <dcterms:created xsi:type="dcterms:W3CDTF">2011-02-11T15:45:55Z</dcterms:created>
  <dcterms:modified xsi:type="dcterms:W3CDTF">2023-05-10T13:24:48Z</dcterms:modified>
</cp:coreProperties>
</file>